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04" windowHeight="8328" activeTab="1"/>
  </bookViews>
  <sheets>
    <sheet name="Opći dio" sheetId="1" r:id="rId1"/>
    <sheet name="Posebni dio" sheetId="2" r:id="rId2"/>
  </sheets>
  <definedNames/>
  <calcPr fullCalcOnLoad="1"/>
</workbook>
</file>

<file path=xl/sharedStrings.xml><?xml version="1.0" encoding="utf-8"?>
<sst xmlns="http://schemas.openxmlformats.org/spreadsheetml/2006/main" count="563" uniqueCount="248">
  <si>
    <t>OPĆINA ŠESTANOVAC</t>
  </si>
  <si>
    <t>A) RAČUN PRIHODA I RASHODA</t>
  </si>
  <si>
    <t xml:space="preserve">      PRIHODI POSLOVANJA</t>
  </si>
  <si>
    <t>Raz-red</t>
  </si>
  <si>
    <t>Sku-pina</t>
  </si>
  <si>
    <t>Pods-kupina</t>
  </si>
  <si>
    <t>Naziv prihoda</t>
  </si>
  <si>
    <t>6</t>
  </si>
  <si>
    <t/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</si>
  <si>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</si>
  <si>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</si>
  <si>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</si>
  <si>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</si>
  <si>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</si>
  <si>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 države</t>
  </si>
  <si>
    <t>Pomoći iz proračuna</t>
  </si>
  <si>
    <t>Pomoći od ostalih subjekata unutar općeg proračuna</t>
  </si>
  <si>
    <t>Prihodi od imovine</t>
  </si>
  <si>
    <t>Prihodi od financijske imovine</t>
  </si>
  <si>
    <t>Prihodi od nefinancijske imovine</t>
  </si>
  <si>
    <t>Prihodi od upravnih i administrativnih pristojbi...</t>
  </si>
  <si>
    <t>Prihodi po posebnim propisima</t>
  </si>
  <si>
    <t>Komunalni doprinosi i naknade</t>
  </si>
  <si>
    <t xml:space="preserve">      PRIHODI OD PRODAJE NEFINANCIJSKE IMOVINE</t>
  </si>
  <si>
    <t>7</t>
  </si>
  <si>
    <t>PRIHODI OD PRODAJE NEFINANCIJSKE IMOVINE</t>
  </si>
  <si>
    <t>Prihodi od prodaje neproizvedene dugotrajne imovine</t>
  </si>
  <si>
    <t>Prihodi od prodaje materijalne imovine - prirodna bogastva</t>
  </si>
  <si>
    <t>Prihodi od prodaje proizvedene dugotrajne imovine</t>
  </si>
  <si>
    <t>Prihodi od prodaje građevinskih objekata</t>
  </si>
  <si>
    <t>Prihodi od prodaje višegodišnjih nasada</t>
  </si>
  <si>
    <t>Ukupno:</t>
  </si>
  <si>
    <t>B) RAČUN FINACIRANJA</t>
  </si>
  <si>
    <t>PRIMICI OD FINANCIJSKE IMOVINE I ZADUŽENA</t>
  </si>
  <si>
    <t>Primici od zaduženja</t>
  </si>
  <si>
    <t>Primljeni krediti i zajmovi od kreditnih institucija u javnom sektoru</t>
  </si>
  <si>
    <t>Svukupno (6+7+8):</t>
  </si>
  <si>
    <r>
      <t xml:space="preserve">Pomoći od </t>
    </r>
    <r>
      <rPr>
        <sz val="11"/>
        <rFont val="Times New Roman"/>
        <family val="1"/>
      </rPr>
      <t xml:space="preserve">međunarodnih organizacija te institucija </t>
    </r>
    <r>
      <rPr>
        <sz val="11"/>
        <rFont val="Times New Roman"/>
        <family val="1"/>
      </rPr>
      <t xml:space="preserve">i </t>
    </r>
    <r>
      <rPr>
        <sz val="11"/>
        <rFont val="Times New Roman"/>
        <family val="1"/>
      </rPr>
      <t>tijela EU.</t>
    </r>
  </si>
  <si>
    <t>Prihodi od prodaje proizvoda i robe te pruženih usluga i prihodi od donacija</t>
  </si>
  <si>
    <t>Donacije od pravnih i fizičkih osoba izvan općeg proračuna</t>
  </si>
  <si>
    <t>Projekcija proračuna za 2025</t>
  </si>
  <si>
    <r>
      <t xml:space="preserve">index </t>
    </r>
    <r>
      <rPr>
        <b/>
        <sz val="7"/>
        <rFont val="Times New Roman"/>
        <family val="1"/>
      </rPr>
      <t>23-22</t>
    </r>
  </si>
  <si>
    <r>
      <t>index 24</t>
    </r>
    <r>
      <rPr>
        <b/>
        <sz val="7"/>
        <rFont val="Times New Roman"/>
        <family val="1"/>
      </rPr>
      <t>-23</t>
    </r>
  </si>
  <si>
    <r>
      <t>index 25</t>
    </r>
    <r>
      <rPr>
        <b/>
        <sz val="7"/>
        <rFont val="Times New Roman"/>
        <family val="1"/>
      </rPr>
      <t>-24</t>
    </r>
  </si>
  <si>
    <t>Proračun  za 2023</t>
  </si>
  <si>
    <t>PRORAČUN 2024</t>
  </si>
  <si>
    <t>Projekcija proračuna za 2026</t>
  </si>
  <si>
    <t xml:space="preserve">OPĆI DIO PRORAČUNA 2024 </t>
  </si>
  <si>
    <t>PROJEKCIJA PRORAČUNA 2024</t>
  </si>
  <si>
    <t>2015-2014</t>
  </si>
  <si>
    <t>INDEKS</t>
  </si>
  <si>
    <t>2024-3</t>
  </si>
  <si>
    <t>izvori financiranja</t>
  </si>
  <si>
    <t>index</t>
  </si>
  <si>
    <t>2023 EUR 1/7,53450</t>
  </si>
  <si>
    <t>2024 eur</t>
  </si>
  <si>
    <t>2021/2020</t>
  </si>
  <si>
    <t>E.K.</t>
  </si>
  <si>
    <t>2025 EUR</t>
  </si>
  <si>
    <t>indeks</t>
  </si>
  <si>
    <t>2026 EUR</t>
  </si>
  <si>
    <t>Razdjel: 001 Vijeće</t>
  </si>
  <si>
    <t>Glava 00101 Vijeće</t>
  </si>
  <si>
    <t xml:space="preserve">FUNKC.KLASIF. 01 - Opće javne usluge </t>
  </si>
  <si>
    <t>1000 Redovni rad vijeća</t>
  </si>
  <si>
    <t>A100001 Redovno rad vijeća</t>
  </si>
  <si>
    <t>329</t>
  </si>
  <si>
    <t>Ostali nespomenuti rashodi poslovanja</t>
  </si>
  <si>
    <t>Materijalni rashodi</t>
  </si>
  <si>
    <t>Razdjel: 002 Načelnik i uprava</t>
  </si>
  <si>
    <t xml:space="preserve">Glava 00201 Načelnik i Upravni odjel </t>
  </si>
  <si>
    <t>1001 Javna uprava i administracija</t>
  </si>
  <si>
    <t>A100002 Redovno funkcioniranje Općine</t>
  </si>
  <si>
    <t>311</t>
  </si>
  <si>
    <t>Plaće</t>
  </si>
  <si>
    <t>Rashodi za zaposlene</t>
  </si>
  <si>
    <t>Ostali rashodi za zaposlene</t>
  </si>
  <si>
    <t>313</t>
  </si>
  <si>
    <t>Doprinosi na plaće</t>
  </si>
  <si>
    <t>Financijski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</si>
  <si>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</si>
  <si>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</si>
  <si>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</si>
  <si>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</si>
  <si>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</si>
  <si>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</si>
  <si>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343</t>
  </si>
  <si>
    <t>Ostali financijski rashodi</t>
  </si>
  <si>
    <t>Dionice i udjeli u glavnici trgovačkih društava u javnom vlasništvu</t>
  </si>
  <si>
    <t>---</t>
  </si>
  <si>
    <t>A100003 Stručno usavršavanje zaposlenika</t>
  </si>
  <si>
    <t xml:space="preserve">A100004 Vanjski suradnici </t>
  </si>
  <si>
    <t>A100060 Ovrha po sudskim sporovima</t>
  </si>
  <si>
    <t>Kazne peneli i naknade šteta</t>
  </si>
  <si>
    <t>Kazne penali naknade šteta</t>
  </si>
  <si>
    <t>A100005 Dan općine</t>
  </si>
  <si>
    <t>A100006 Sredstva za državne referndume, državne izbore, lokalne izbore i izbore vijeća mjesnih odbora</t>
  </si>
  <si>
    <t>K200001 Nabava dugotrajne imovine za općinske prostorije</t>
  </si>
  <si>
    <t>422</t>
  </si>
  <si>
    <t>Postrojenja i oprema</t>
  </si>
  <si>
    <t>Ras.naba.proiz.imovine</t>
  </si>
  <si>
    <t>A100007 Povrat kredita HBOR-a</t>
  </si>
  <si>
    <t>11,42,53</t>
  </si>
  <si>
    <t>Kamate na primljene kredite i zajmove</t>
  </si>
  <si>
    <t>Otplata glavnice primljenih kredita i zajmova od kreditnih i ostalih financijskih institucija u javnom sektoru</t>
  </si>
  <si>
    <t>Izdaci za otplatu glavnice primljenih kredita i zajmova</t>
  </si>
  <si>
    <t>A100007 Povrat kratkoričnog kredita)</t>
  </si>
  <si>
    <t xml:space="preserve">Otplata glavnice primljenih kredita i zajmova od kreditnih i ostalih financijskih institucija </t>
  </si>
  <si>
    <t>A100008 Uređenje općinskih prostorija</t>
  </si>
  <si>
    <t>A100009 LAG</t>
  </si>
  <si>
    <t>Tekuće donacije</t>
  </si>
  <si>
    <t>Ostali rashodi</t>
  </si>
  <si>
    <t>A100010 TURISTIČKA ZAJEDNICA</t>
  </si>
  <si>
    <t>A100011 POLITIČKE STRANKE</t>
  </si>
  <si>
    <t>A1000053 FLAG</t>
  </si>
  <si>
    <t>A100053 ETIČKA BANKA</t>
  </si>
  <si>
    <t>Dionice i udjeli u glavnici trgovačkih društava izvan javnog sektora</t>
  </si>
  <si>
    <t>Izdaci za dionice i udjele u glavnici</t>
  </si>
  <si>
    <t>A100051 Poduzetnički inkubator</t>
  </si>
  <si>
    <t>FUNKC.KLASIF. 03- javni red i sigurnost</t>
  </si>
  <si>
    <t>1002 Zaštita  i spašavanje</t>
  </si>
  <si>
    <t xml:space="preserve">A100012 DVD </t>
  </si>
  <si>
    <t>381</t>
  </si>
  <si>
    <t>A100013 DVD sezonski vatrogasac</t>
  </si>
  <si>
    <t>A100014 HGSS</t>
  </si>
  <si>
    <t>A100015 Civilna zaštita</t>
  </si>
  <si>
    <t>A100016 Crveni križ</t>
  </si>
  <si>
    <t>A100017 Ostali sudionici ZiSa</t>
  </si>
  <si>
    <t>A100018 Službe i djelatnosti kojima je ZiS redovna djelatnost</t>
  </si>
  <si>
    <t>T200001 Plan zaštite i spašavanja</t>
  </si>
  <si>
    <t>Nematerijalna proizvedena imovina</t>
  </si>
  <si>
    <t>T200002 Procijena ugroženosti stanovništva i materijalnih dobara</t>
  </si>
  <si>
    <t>K200003 Procjena ugroženosti od požara</t>
  </si>
  <si>
    <t>A200004 KATASTARSKI POSLOVI</t>
  </si>
  <si>
    <t>K200004 Plan zaštite od požara</t>
  </si>
  <si>
    <t>FUNKC.KLASIF. 01- Opće javne usluge</t>
  </si>
  <si>
    <t>1003 Javni radovi</t>
  </si>
  <si>
    <t>A100079 Zapošljavanje - program ZAŽELI</t>
  </si>
  <si>
    <t>A100019 Zapošljavanje - program Javni radovi</t>
  </si>
  <si>
    <t>FUNKC.KLASIF. 04- Ekonomski poslovi</t>
  </si>
  <si>
    <t>1004 Poticanje razvoja gospodarstva</t>
  </si>
  <si>
    <t>A100020 Jačanje konkurentnosti poljoprivrednih proizviđaća</t>
  </si>
  <si>
    <t>352</t>
  </si>
  <si>
    <t>Subvencije trgovačkim društvima, obrtnicima, malim i srednjim poduzetnicima izvan javnog sektora</t>
  </si>
  <si>
    <t>Subvencije</t>
  </si>
  <si>
    <t>A100056 Poticanje razvoja malog poduzetništva i obrta</t>
  </si>
  <si>
    <t xml:space="preserve">Subvencije  </t>
  </si>
  <si>
    <t>A100056 Potpora Veterinarskoj stanici u Šestanovcu</t>
  </si>
  <si>
    <t>subvencije</t>
  </si>
  <si>
    <t>K200006 Razvoj gospodarske zone i izgradnja</t>
  </si>
  <si>
    <t>42, 53, 64</t>
  </si>
  <si>
    <t>Građevinski objekti</t>
  </si>
  <si>
    <t>K2000097  elektrićne bicikle</t>
  </si>
  <si>
    <t>K200007  Razvoj turizma (tematske staze i interaktivne karte)</t>
  </si>
  <si>
    <t>421</t>
  </si>
  <si>
    <t>1005 Održavanje objekata i uređenje komunalne infrastrukture</t>
  </si>
  <si>
    <t>A100021 Održavanje i uređenje javnih površina i igrališta i tržnica</t>
  </si>
  <si>
    <t>Rashodi za nabavu neproizvedene imovine</t>
  </si>
  <si>
    <t>Rashodi za nabavu proizvedene dugotrajne imovine</t>
  </si>
  <si>
    <t>A100022 Sanacija i čišćenje od snijega nerazvrstanih cesta</t>
  </si>
  <si>
    <t>A100054 TRŽNICA uređenje</t>
  </si>
  <si>
    <t>A100047 Sanacija STABALA u Kreševo Polju , katunima žeževici I Grabovcu</t>
  </si>
  <si>
    <t>1006 Razvoj i sigurnost prometa</t>
  </si>
  <si>
    <t>A100023 Sanacija i uređenje nerazvrstanih cesta</t>
  </si>
  <si>
    <t>A100058 Kamere za sigurnost prometa</t>
  </si>
  <si>
    <t>A100024 Uređenje poljskih puteva</t>
  </si>
  <si>
    <t>A100025 Ulične table</t>
  </si>
  <si>
    <t>42, 53</t>
  </si>
  <si>
    <t>A100026 Putokazi</t>
  </si>
  <si>
    <t>1007 Groblja i mrtvačnice</t>
  </si>
  <si>
    <t>A100027 Održavanje groblja i izgradnja groblja</t>
  </si>
  <si>
    <t>Nematerijalna imovina</t>
  </si>
  <si>
    <t>K200031 Proširenje groblja Grabovac i Katuni-Kreševo Žeževica i Kreševo brdo</t>
  </si>
  <si>
    <t>MATRIJALNA IMOVINA OTKUP ZEMLJISTA</t>
  </si>
  <si>
    <t>K200009 Mrtvačnica ukupno</t>
  </si>
  <si>
    <t>1008 Vodoopskrba i odvodnja</t>
  </si>
  <si>
    <t>K200020 ODVODNJA</t>
  </si>
  <si>
    <t>K200020 VODOOPSKRBA</t>
  </si>
  <si>
    <t>A 10086 Vodovod IM krajine el energija</t>
  </si>
  <si>
    <t xml:space="preserve">K200010 Vodovod </t>
  </si>
  <si>
    <t>34,42, 53,75</t>
  </si>
  <si>
    <t>K200011 Izrada projektno tehničke dokumentacije kanalizacije središta Šestanovca</t>
  </si>
  <si>
    <t>42, 53,75</t>
  </si>
  <si>
    <t>FUNKC.KLASIF. 06- Unaprjeđenje stanovanja i zajednice</t>
  </si>
  <si>
    <t>1009 Prostorno uređenje i unapređenje stanovanja</t>
  </si>
  <si>
    <t>A100028 Održavanje javne rasvjete</t>
  </si>
  <si>
    <t>K200012 Rekonstrukcija javne rasvijete</t>
  </si>
  <si>
    <t>T200004 Izrada akcijskog plana energetske učinkovitosti</t>
  </si>
  <si>
    <t>K200013 Izmjene i dopune PPUO Šestanovac</t>
  </si>
  <si>
    <t>FUNKC.KLASIF. 05- Zaštita okoliša</t>
  </si>
  <si>
    <t>1010 Zaštite okoliša i životne sredine</t>
  </si>
  <si>
    <t>A100029 Deratizacija i dezinsekcija</t>
  </si>
  <si>
    <t>A100047 Usluge skupljanja napuštenih i izgubljenih životinja</t>
  </si>
  <si>
    <t>K200014 Planovi intervencije u zaštiti okoliša</t>
  </si>
  <si>
    <t xml:space="preserve">Nematerijalna imovina </t>
  </si>
  <si>
    <t>K 200032 Vozila za prikupljanje otpada</t>
  </si>
  <si>
    <t xml:space="preserve">donacije </t>
  </si>
  <si>
    <t>A100054 Eko patrola</t>
  </si>
  <si>
    <t>A100030 Održavanje i sanacija deponija</t>
  </si>
  <si>
    <t>A100031 Naknada za zaštitu okoliša (Karepovac)</t>
  </si>
  <si>
    <t>Pomoći unutar proračuna</t>
  </si>
  <si>
    <t>A100059 Poticajna naknada za smanjenje MKO</t>
  </si>
  <si>
    <t>T200003 Plan gospodarenja otpadom</t>
  </si>
  <si>
    <t xml:space="preserve">K200016 Kontenjeri i spremnici </t>
  </si>
  <si>
    <t>K300002 RECIKLAŽNO DVORIŠTE</t>
  </si>
  <si>
    <t>Nematerijalna imovina (proj dokumentacija)</t>
  </si>
  <si>
    <t xml:space="preserve">FUNKC.KLASIF. 08-Rekreacija, kultura i religija </t>
  </si>
  <si>
    <t>1011 Potrebe u kulturi</t>
  </si>
  <si>
    <t>A100032 Potpore u kulturi</t>
  </si>
  <si>
    <t>A100027 Monografija općine</t>
  </si>
  <si>
    <t>A100033 Pasionska baština</t>
  </si>
  <si>
    <t xml:space="preserve">K200015 Spomen ploće žrtvama rata i poraća </t>
  </si>
  <si>
    <t>RAs.naba.proiz.imovine</t>
  </si>
  <si>
    <t>A100034 Sanacije stare Crkve Uzbesenja BDM-Katuni</t>
  </si>
  <si>
    <t>K200032 Mandušića kula rekonstrukcija</t>
  </si>
  <si>
    <t>A100046 Organizacija Šestanovačkog ljeta</t>
  </si>
  <si>
    <t>1012 Organizacija rekreacije i športskih aktivnosti</t>
  </si>
  <si>
    <t xml:space="preserve">A100034 Potpore u športu </t>
  </si>
  <si>
    <t>Sufinanciranje- mala škola nogometa</t>
  </si>
  <si>
    <t>sufinanciranje- škola nogometa</t>
  </si>
  <si>
    <t>1013 Potpora udrugama i vjerskim zajednicama</t>
  </si>
  <si>
    <t xml:space="preserve">A100035 Potpora udrugama </t>
  </si>
  <si>
    <t>A100036 Potpora vjerskim zajednicama</t>
  </si>
  <si>
    <t>11, 42</t>
  </si>
  <si>
    <t>FUNKC.KLASIF.09- Obrazovanje</t>
  </si>
  <si>
    <t>1014 Obrazovanje</t>
  </si>
  <si>
    <t>A100037 Stipendije i školarine</t>
  </si>
  <si>
    <t>372</t>
  </si>
  <si>
    <t>Ostale naknade građanima i kućanstvima iz proračuna</t>
  </si>
  <si>
    <t>Naknade građanima .</t>
  </si>
  <si>
    <t>A100038 Donacije osnovno školstvo</t>
  </si>
  <si>
    <t>A100061 Nagrade za izniman uspjeh učenicima i studentima</t>
  </si>
  <si>
    <t>K200034 IZRADA PROJEKTNE DOKUMENTACIJE VRTIĆ</t>
  </si>
  <si>
    <t>A100039 Redovni rad vrtića i male škole</t>
  </si>
  <si>
    <t>K 200033 Otkup zemljišta za vrtić</t>
  </si>
  <si>
    <t>zemljište</t>
  </si>
  <si>
    <t>A100040 Savjet mladih</t>
  </si>
  <si>
    <t>FUNKC.KLASIF.10- Socijalna zaštita</t>
  </si>
  <si>
    <t>1015 Pomoć obiteljima i kućanstvima</t>
  </si>
  <si>
    <t>A100049 sigurnost-donacije mup</t>
  </si>
  <si>
    <t>A100041 Smještaj Policija - turistička sezona</t>
  </si>
  <si>
    <t>A100042 Naknade za novorođenčad</t>
  </si>
  <si>
    <t>A100043 Pomoć obiteljima i kućanstvima</t>
  </si>
  <si>
    <t>A100044 Sufinancirnje cijene prijevoza</t>
  </si>
  <si>
    <t>Subvencije trgovačkim društvima u javnom sektoru</t>
  </si>
  <si>
    <t>A100045 Komemoracije i obljetnice</t>
  </si>
  <si>
    <t>SVEUKUPNO: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</si>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</sst>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[$-41A]d\.\ mmmm\ yyyy\."/>
    <numFmt numFmtId="175" formatCode="#,##0.00\ &quot;kn&quot;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7"/>
      <color indexed="10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sz val="10"/>
      <color indexed="8"/>
      <name val="MS Sans Serif"/>
      <family val="2"/>
    </font>
    <font>
      <b/>
      <sz val="7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44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indexed="62"/>
      <name val="Calibri"/>
      <family val="2"/>
    </font>
    <font>
      <b/>
      <sz val="9"/>
      <color indexed="62"/>
      <name val="Calibri"/>
      <family val="2"/>
    </font>
    <font>
      <b/>
      <sz val="8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8"/>
      <color indexed="10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b/>
      <i/>
      <sz val="8"/>
      <color indexed="8"/>
      <name val="Calibri"/>
      <family val="2"/>
    </font>
    <font>
      <b/>
      <sz val="7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Times New Roman"/>
      <family val="1"/>
    </font>
    <font>
      <sz val="7"/>
      <color theme="1"/>
      <name val="Calibri"/>
      <family val="2"/>
    </font>
    <font>
      <b/>
      <i/>
      <sz val="8"/>
      <color theme="1"/>
      <name val="Calibri"/>
      <family val="2"/>
    </font>
    <font>
      <b/>
      <sz val="7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0" fillId="20" borderId="1" applyNumberFormat="0" applyFont="0" applyAlignment="0" applyProtection="0"/>
    <xf numFmtId="0" fontId="77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6" fillId="26" borderId="0" applyNumberFormat="0" applyBorder="0" applyAlignment="0" applyProtection="0"/>
    <xf numFmtId="0" fontId="76" fillId="27" borderId="0" applyNumberFormat="0" applyBorder="0" applyAlignment="0" applyProtection="0"/>
    <xf numFmtId="0" fontId="78" fillId="28" borderId="2" applyNumberFormat="0" applyAlignment="0" applyProtection="0"/>
    <xf numFmtId="0" fontId="79" fillId="28" borderId="3" applyNumberFormat="0" applyAlignment="0" applyProtection="0"/>
    <xf numFmtId="0" fontId="12" fillId="29" borderId="4">
      <alignment horizontal="center" vertical="top" wrapText="1"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0" borderId="5" applyNumberFormat="0" applyFill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8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86" fillId="0" borderId="8" applyNumberFormat="0" applyFill="0" applyAlignment="0" applyProtection="0"/>
    <xf numFmtId="0" fontId="87" fillId="32" borderId="9" applyNumberFormat="0" applyAlignment="0" applyProtection="0"/>
    <xf numFmtId="4" fontId="13" fillId="33" borderId="10" applyNumberFormat="0" applyProtection="0">
      <alignment vertical="center"/>
    </xf>
    <xf numFmtId="4" fontId="14" fillId="33" borderId="10" applyNumberFormat="0" applyProtection="0">
      <alignment vertical="center"/>
    </xf>
    <xf numFmtId="4" fontId="13" fillId="33" borderId="10" applyNumberFormat="0" applyProtection="0">
      <alignment horizontal="left" vertical="center" indent="1"/>
    </xf>
    <xf numFmtId="4" fontId="13" fillId="33" borderId="10" applyNumberFormat="0" applyProtection="0">
      <alignment horizontal="left" vertical="center" indent="1"/>
    </xf>
    <xf numFmtId="0" fontId="12" fillId="34" borderId="10" applyNumberFormat="0" applyProtection="0">
      <alignment horizontal="left" vertical="center" indent="1"/>
    </xf>
    <xf numFmtId="4" fontId="13" fillId="35" borderId="10" applyNumberFormat="0" applyProtection="0">
      <alignment horizontal="right" vertical="center"/>
    </xf>
    <xf numFmtId="4" fontId="13" fillId="36" borderId="10" applyNumberFormat="0" applyProtection="0">
      <alignment horizontal="right" vertical="center"/>
    </xf>
    <xf numFmtId="4" fontId="13" fillId="37" borderId="10" applyNumberFormat="0" applyProtection="0">
      <alignment horizontal="right" vertical="center"/>
    </xf>
    <xf numFmtId="4" fontId="13" fillId="38" borderId="10" applyNumberFormat="0" applyProtection="0">
      <alignment horizontal="right" vertical="center"/>
    </xf>
    <xf numFmtId="4" fontId="13" fillId="39" borderId="10" applyNumberFormat="0" applyProtection="0">
      <alignment horizontal="right" vertical="center"/>
    </xf>
    <xf numFmtId="4" fontId="13" fillId="40" borderId="10" applyNumberFormat="0" applyProtection="0">
      <alignment horizontal="right" vertical="center"/>
    </xf>
    <xf numFmtId="4" fontId="13" fillId="41" borderId="10" applyNumberFormat="0" applyProtection="0">
      <alignment horizontal="right" vertical="center"/>
    </xf>
    <xf numFmtId="4" fontId="13" fillId="42" borderId="10" applyNumberFormat="0" applyProtection="0">
      <alignment horizontal="right" vertical="center"/>
    </xf>
    <xf numFmtId="4" fontId="13" fillId="43" borderId="10" applyNumberFormat="0" applyProtection="0">
      <alignment horizontal="right" vertical="center"/>
    </xf>
    <xf numFmtId="4" fontId="15" fillId="44" borderId="10" applyNumberFormat="0" applyProtection="0">
      <alignment horizontal="left" vertical="center" indent="1"/>
    </xf>
    <xf numFmtId="4" fontId="13" fillId="45" borderId="11" applyNumberFormat="0" applyProtection="0">
      <alignment horizontal="left" vertical="center" indent="1"/>
    </xf>
    <xf numFmtId="4" fontId="16" fillId="46" borderId="0" applyNumberFormat="0" applyProtection="0">
      <alignment horizontal="left" vertical="center" indent="1"/>
    </xf>
    <xf numFmtId="0" fontId="17" fillId="34" borderId="10" applyNumberFormat="0" applyProtection="0">
      <alignment horizontal="center" vertical="center"/>
    </xf>
    <xf numFmtId="4" fontId="13" fillId="45" borderId="10" applyNumberFormat="0" applyProtection="0">
      <alignment horizontal="left" vertical="center" indent="1"/>
    </xf>
    <xf numFmtId="4" fontId="13" fillId="47" borderId="10" applyNumberFormat="0" applyProtection="0">
      <alignment horizontal="left" vertical="center" indent="1"/>
    </xf>
    <xf numFmtId="0" fontId="2" fillId="47" borderId="10" applyNumberFormat="0" applyProtection="0">
      <alignment horizontal="left" vertical="center" wrapText="1" indent="1"/>
    </xf>
    <xf numFmtId="0" fontId="2" fillId="47" borderId="10" applyNumberFormat="0" applyProtection="0">
      <alignment horizontal="left" vertical="center" indent="1"/>
    </xf>
    <xf numFmtId="0" fontId="2" fillId="48" borderId="10" applyNumberFormat="0" applyProtection="0">
      <alignment horizontal="left" vertical="center" wrapText="1" indent="1"/>
    </xf>
    <xf numFmtId="0" fontId="2" fillId="48" borderId="10" applyNumberFormat="0" applyProtection="0">
      <alignment horizontal="left" vertical="center" indent="1"/>
    </xf>
    <xf numFmtId="0" fontId="2" fillId="29" borderId="10" applyNumberFormat="0" applyProtection="0">
      <alignment horizontal="left" vertical="center" wrapText="1" indent="1"/>
    </xf>
    <xf numFmtId="0" fontId="2" fillId="29" borderId="10" applyNumberFormat="0" applyProtection="0">
      <alignment horizontal="left" vertical="center" indent="1"/>
    </xf>
    <xf numFmtId="0" fontId="2" fillId="49" borderId="10" applyNumberFormat="0" applyProtection="0">
      <alignment horizontal="left" vertical="center" wrapText="1" indent="1"/>
    </xf>
    <xf numFmtId="0" fontId="2" fillId="49" borderId="10" applyNumberFormat="0" applyProtection="0">
      <alignment horizontal="left" vertical="center" indent="1"/>
    </xf>
    <xf numFmtId="0" fontId="2" fillId="0" borderId="0">
      <alignment/>
      <protection/>
    </xf>
    <xf numFmtId="4" fontId="13" fillId="50" borderId="10" applyNumberFormat="0" applyProtection="0">
      <alignment vertical="center"/>
    </xf>
    <xf numFmtId="4" fontId="14" fillId="50" borderId="10" applyNumberFormat="0" applyProtection="0">
      <alignment vertical="center"/>
    </xf>
    <xf numFmtId="4" fontId="13" fillId="50" borderId="10" applyNumberFormat="0" applyProtection="0">
      <alignment horizontal="left" vertical="center" indent="1"/>
    </xf>
    <xf numFmtId="4" fontId="13" fillId="50" borderId="10" applyNumberFormat="0" applyProtection="0">
      <alignment horizontal="left" vertical="center" indent="1"/>
    </xf>
    <xf numFmtId="4" fontId="13" fillId="45" borderId="10" applyNumberFormat="0" applyProtection="0">
      <alignment horizontal="right" vertical="center"/>
    </xf>
    <xf numFmtId="4" fontId="14" fillId="45" borderId="10" applyNumberFormat="0" applyProtection="0">
      <alignment horizontal="right" vertical="center"/>
    </xf>
    <xf numFmtId="0" fontId="2" fillId="49" borderId="10" applyNumberFormat="0" applyProtection="0">
      <alignment horizontal="left" vertical="center" indent="1"/>
    </xf>
    <xf numFmtId="0" fontId="12" fillId="34" borderId="10" applyNumberFormat="0" applyProtection="0">
      <alignment horizontal="center" vertical="top" wrapText="1"/>
    </xf>
    <xf numFmtId="0" fontId="18" fillId="0" borderId="0" applyNumberFormat="0" applyProtection="0">
      <alignment/>
    </xf>
    <xf numFmtId="4" fontId="19" fillId="45" borderId="10" applyNumberFormat="0" applyProtection="0">
      <alignment horizontal="right" vertical="center"/>
    </xf>
    <xf numFmtId="0" fontId="20" fillId="51" borderId="0">
      <alignment/>
      <protection/>
    </xf>
    <xf numFmtId="49" fontId="21" fillId="51" borderId="0">
      <alignment/>
      <protection/>
    </xf>
    <xf numFmtId="49" fontId="22" fillId="51" borderId="12">
      <alignment/>
      <protection/>
    </xf>
    <xf numFmtId="49" fontId="23" fillId="51" borderId="0">
      <alignment/>
      <protection/>
    </xf>
    <xf numFmtId="0" fontId="20" fillId="52" borderId="12">
      <alignment/>
      <protection locked="0"/>
    </xf>
    <xf numFmtId="0" fontId="20" fillId="51" borderId="0">
      <alignment/>
      <protection/>
    </xf>
    <xf numFmtId="0" fontId="24" fillId="53" borderId="0">
      <alignment/>
      <protection/>
    </xf>
    <xf numFmtId="0" fontId="24" fillId="43" borderId="0">
      <alignment/>
      <protection/>
    </xf>
    <xf numFmtId="0" fontId="24" fillId="38" borderId="0">
      <alignment/>
      <protection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13" applyNumberFormat="0" applyFill="0" applyAlignment="0" applyProtection="0"/>
    <xf numFmtId="0" fontId="91" fillId="54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9" fontId="24" fillId="51" borderId="0">
      <alignment horizontal="right" vertical="center"/>
      <protection/>
    </xf>
    <xf numFmtId="49" fontId="24" fillId="51" borderId="0">
      <alignment/>
      <protection/>
    </xf>
  </cellStyleXfs>
  <cellXfs count="279">
    <xf numFmtId="0" fontId="0" fillId="0" borderId="0" xfId="0" applyFont="1" applyAlignment="1">
      <alignment/>
    </xf>
    <xf numFmtId="0" fontId="92" fillId="0" borderId="0" xfId="0" applyFont="1" applyAlignment="1">
      <alignment/>
    </xf>
    <xf numFmtId="0" fontId="3" fillId="0" borderId="0" xfId="54" applyFont="1" applyFill="1" applyAlignment="1">
      <alignment horizontal="left"/>
      <protection/>
    </xf>
    <xf numFmtId="0" fontId="4" fillId="0" borderId="0" xfId="54" applyFont="1" applyFill="1">
      <alignment/>
      <protection/>
    </xf>
    <xf numFmtId="0" fontId="4" fillId="0" borderId="0" xfId="54" applyFont="1" applyFill="1" applyAlignment="1">
      <alignment horizontal="center"/>
      <protection/>
    </xf>
    <xf numFmtId="0" fontId="4" fillId="0" borderId="0" xfId="54" applyFont="1" applyFill="1" applyAlignment="1">
      <alignment wrapText="1"/>
      <protection/>
    </xf>
    <xf numFmtId="3" fontId="5" fillId="0" borderId="0" xfId="54" applyNumberFormat="1" applyFont="1" applyFill="1" applyAlignment="1">
      <alignment horizontal="center"/>
      <protection/>
    </xf>
    <xf numFmtId="0" fontId="93" fillId="0" borderId="0" xfId="0" applyFont="1" applyAlignment="1">
      <alignment/>
    </xf>
    <xf numFmtId="0" fontId="2" fillId="0" borderId="0" xfId="51">
      <alignment/>
      <protection/>
    </xf>
    <xf numFmtId="0" fontId="3" fillId="0" borderId="0" xfId="54" applyFont="1" applyFill="1" applyAlignment="1">
      <alignment horizontal="center"/>
      <protection/>
    </xf>
    <xf numFmtId="0" fontId="6" fillId="0" borderId="0" xfId="51" applyFont="1">
      <alignment/>
      <protection/>
    </xf>
    <xf numFmtId="0" fontId="7" fillId="0" borderId="0" xfId="54" applyFont="1" applyFill="1" applyAlignment="1">
      <alignment horizontal="center"/>
      <protection/>
    </xf>
    <xf numFmtId="0" fontId="10" fillId="0" borderId="0" xfId="54" applyFont="1" applyFill="1" applyAlignment="1">
      <alignment horizontal="center"/>
      <protection/>
    </xf>
    <xf numFmtId="3" fontId="9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>
      <alignment/>
      <protection/>
    </xf>
    <xf numFmtId="0" fontId="10" fillId="0" borderId="0" xfId="54" applyFont="1" applyFill="1" applyAlignment="1">
      <alignment horizontal="center" vertical="top"/>
      <protection/>
    </xf>
    <xf numFmtId="0" fontId="10" fillId="0" borderId="0" xfId="54" applyFont="1" applyFill="1" applyAlignment="1">
      <alignment vertical="center"/>
      <protection/>
    </xf>
    <xf numFmtId="0" fontId="7" fillId="0" borderId="0" xfId="54" applyFont="1" applyFill="1" applyAlignment="1">
      <alignment vertical="center"/>
      <protection/>
    </xf>
    <xf numFmtId="0" fontId="10" fillId="0" borderId="0" xfId="54" applyFont="1" applyFill="1" applyAlignment="1">
      <alignment horizontal="center" vertical="center"/>
      <protection/>
    </xf>
    <xf numFmtId="0" fontId="93" fillId="0" borderId="0" xfId="0" applyFont="1" applyAlignment="1">
      <alignment vertical="center"/>
    </xf>
    <xf numFmtId="0" fontId="7" fillId="0" borderId="0" xfId="54" applyFont="1" applyFill="1" applyAlignment="1">
      <alignment horizontal="left" vertical="center"/>
      <protection/>
    </xf>
    <xf numFmtId="0" fontId="11" fillId="0" borderId="0" xfId="54" applyFont="1" applyFill="1" applyAlignment="1">
      <alignment vertical="center"/>
      <protection/>
    </xf>
    <xf numFmtId="0" fontId="7" fillId="0" borderId="0" xfId="54" applyFont="1" applyFill="1" applyAlignment="1">
      <alignment horizontal="justify" vertical="top"/>
      <protection/>
    </xf>
    <xf numFmtId="0" fontId="7" fillId="0" borderId="0" xfId="54" applyFont="1" applyFill="1" applyAlignment="1">
      <alignment horizontal="justify" vertical="center"/>
      <protection/>
    </xf>
    <xf numFmtId="0" fontId="10" fillId="0" borderId="0" xfId="54" applyFont="1" applyFill="1" applyAlignment="1">
      <alignment horizontal="justify" vertical="center"/>
      <protection/>
    </xf>
    <xf numFmtId="0" fontId="7" fillId="0" borderId="0" xfId="54" applyFont="1" applyFill="1" applyAlignment="1">
      <alignment horizontal="center" vertical="top"/>
      <protection/>
    </xf>
    <xf numFmtId="0" fontId="7" fillId="0" borderId="0" xfId="54" applyFont="1" applyFill="1" applyAlignment="1">
      <alignment horizontal="center" vertical="center"/>
      <protection/>
    </xf>
    <xf numFmtId="4" fontId="93" fillId="0" borderId="0" xfId="0" applyNumberFormat="1" applyFont="1" applyAlignment="1">
      <alignment/>
    </xf>
    <xf numFmtId="0" fontId="7" fillId="0" borderId="0" xfId="54" applyFont="1" applyFill="1" applyAlignment="1">
      <alignment horizontal="center"/>
      <protection/>
    </xf>
    <xf numFmtId="4" fontId="0" fillId="0" borderId="0" xfId="0" applyNumberFormat="1" applyAlignment="1">
      <alignment/>
    </xf>
    <xf numFmtId="0" fontId="3" fillId="0" borderId="0" xfId="54" applyFont="1" applyFill="1" applyAlignment="1">
      <alignment horizontal="center"/>
      <protection/>
    </xf>
    <xf numFmtId="4" fontId="93" fillId="0" borderId="0" xfId="0" applyNumberFormat="1" applyFont="1" applyAlignment="1">
      <alignment vertical="center"/>
    </xf>
    <xf numFmtId="0" fontId="94" fillId="0" borderId="0" xfId="0" applyFont="1" applyAlignment="1">
      <alignment/>
    </xf>
    <xf numFmtId="0" fontId="94" fillId="0" borderId="0" xfId="0" applyFont="1" applyAlignment="1">
      <alignment horizontal="right"/>
    </xf>
    <xf numFmtId="0" fontId="95" fillId="0" borderId="0" xfId="0" applyFont="1" applyAlignment="1">
      <alignment/>
    </xf>
    <xf numFmtId="3" fontId="96" fillId="0" borderId="0" xfId="0" applyNumberFormat="1" applyFont="1" applyAlignment="1">
      <alignment/>
    </xf>
    <xf numFmtId="4" fontId="97" fillId="0" borderId="0" xfId="0" applyNumberFormat="1" applyFont="1" applyAlignment="1">
      <alignment/>
    </xf>
    <xf numFmtId="0" fontId="98" fillId="2" borderId="0" xfId="0" applyFont="1" applyFill="1" applyAlignment="1">
      <alignment/>
    </xf>
    <xf numFmtId="0" fontId="97" fillId="0" borderId="0" xfId="0" applyFont="1" applyAlignment="1">
      <alignment/>
    </xf>
    <xf numFmtId="4" fontId="99" fillId="0" borderId="0" xfId="0" applyNumberFormat="1" applyFont="1" applyFill="1" applyAlignment="1">
      <alignment/>
    </xf>
    <xf numFmtId="0" fontId="25" fillId="0" borderId="0" xfId="54" applyFont="1" applyFill="1" applyAlignment="1">
      <alignment wrapText="1"/>
      <protection/>
    </xf>
    <xf numFmtId="3" fontId="25" fillId="0" borderId="0" xfId="54" applyNumberFormat="1" applyFont="1" applyFill="1" applyAlignment="1">
      <alignment wrapText="1"/>
      <protection/>
    </xf>
    <xf numFmtId="4" fontId="25" fillId="0" borderId="0" xfId="54" applyNumberFormat="1" applyFont="1" applyFill="1" applyAlignment="1">
      <alignment wrapText="1"/>
      <protection/>
    </xf>
    <xf numFmtId="3" fontId="25" fillId="0" borderId="0" xfId="54" applyNumberFormat="1" applyFont="1" applyFill="1">
      <alignment/>
      <protection/>
    </xf>
    <xf numFmtId="0" fontId="26" fillId="0" borderId="0" xfId="54" applyFont="1" applyFill="1" applyAlignment="1">
      <alignment wrapText="1"/>
      <protection/>
    </xf>
    <xf numFmtId="3" fontId="26" fillId="0" borderId="0" xfId="54" applyNumberFormat="1" applyFont="1" applyFill="1">
      <alignment/>
      <protection/>
    </xf>
    <xf numFmtId="3" fontId="26" fillId="0" borderId="0" xfId="54" applyNumberFormat="1" applyFont="1" applyFill="1" applyAlignment="1">
      <alignment/>
      <protection/>
    </xf>
    <xf numFmtId="0" fontId="26" fillId="0" borderId="0" xfId="54" applyFont="1" applyFill="1" applyAlignment="1">
      <alignment horizontal="justify" vertical="top" wrapText="1"/>
      <protection/>
    </xf>
    <xf numFmtId="3" fontId="26" fillId="0" borderId="0" xfId="54" applyNumberFormat="1" applyFont="1" applyFill="1" applyAlignment="1">
      <alignment vertical="top"/>
      <protection/>
    </xf>
    <xf numFmtId="0" fontId="25" fillId="0" borderId="0" xfId="54" applyFont="1" applyFill="1" applyAlignment="1">
      <alignment vertical="center" wrapText="1"/>
      <protection/>
    </xf>
    <xf numFmtId="4" fontId="25" fillId="0" borderId="0" xfId="54" applyNumberFormat="1" applyFont="1" applyFill="1" applyAlignment="1">
      <alignment vertical="center" wrapText="1"/>
      <protection/>
    </xf>
    <xf numFmtId="3" fontId="25" fillId="0" borderId="0" xfId="54" applyNumberFormat="1" applyFont="1" applyFill="1" applyAlignment="1">
      <alignment vertical="center" wrapText="1"/>
      <protection/>
    </xf>
    <xf numFmtId="3" fontId="25" fillId="0" borderId="0" xfId="54" applyNumberFormat="1" applyFont="1" applyFill="1" applyAlignment="1">
      <alignment vertical="center"/>
      <protection/>
    </xf>
    <xf numFmtId="0" fontId="26" fillId="0" borderId="0" xfId="54" applyFont="1" applyFill="1" applyAlignment="1">
      <alignment vertical="center" wrapText="1"/>
      <protection/>
    </xf>
    <xf numFmtId="4" fontId="26" fillId="0" borderId="0" xfId="54" applyNumberFormat="1" applyFont="1" applyFill="1" applyAlignment="1">
      <alignment vertical="center" wrapText="1"/>
      <protection/>
    </xf>
    <xf numFmtId="3" fontId="26" fillId="0" borderId="0" xfId="54" applyNumberFormat="1" applyFont="1" applyFill="1" applyAlignment="1">
      <alignment vertical="center"/>
      <protection/>
    </xf>
    <xf numFmtId="3" fontId="25" fillId="0" borderId="0" xfId="54" applyNumberFormat="1" applyFont="1" applyFill="1" applyAlignment="1">
      <alignment/>
      <protection/>
    </xf>
    <xf numFmtId="3" fontId="27" fillId="0" borderId="0" xfId="54" applyNumberFormat="1" applyFont="1" applyFill="1">
      <alignment/>
      <protection/>
    </xf>
    <xf numFmtId="0" fontId="26" fillId="0" borderId="0" xfId="54" applyFont="1" applyFill="1" applyAlignment="1">
      <alignment wrapText="1"/>
      <protection/>
    </xf>
    <xf numFmtId="3" fontId="26" fillId="0" borderId="0" xfId="54" applyNumberFormat="1" applyFont="1" applyFill="1" applyAlignment="1">
      <alignment wrapText="1"/>
      <protection/>
    </xf>
    <xf numFmtId="3" fontId="28" fillId="0" borderId="0" xfId="54" applyNumberFormat="1" applyFont="1" applyFill="1" applyAlignment="1">
      <alignment vertical="center"/>
      <protection/>
    </xf>
    <xf numFmtId="3" fontId="27" fillId="0" borderId="0" xfId="54" applyNumberFormat="1" applyFont="1" applyFill="1" applyAlignment="1">
      <alignment vertical="center"/>
      <protection/>
    </xf>
    <xf numFmtId="0" fontId="25" fillId="0" borderId="0" xfId="54" applyFont="1" applyFill="1" applyAlignment="1">
      <alignment vertical="top" wrapText="1"/>
      <protection/>
    </xf>
    <xf numFmtId="3" fontId="25" fillId="0" borderId="0" xfId="54" applyNumberFormat="1" applyFont="1" applyFill="1" applyAlignment="1">
      <alignment vertical="top" wrapText="1"/>
      <protection/>
    </xf>
    <xf numFmtId="3" fontId="25" fillId="0" borderId="0" xfId="54" applyNumberFormat="1" applyFont="1" applyFill="1" applyAlignment="1">
      <alignment vertical="top"/>
      <protection/>
    </xf>
    <xf numFmtId="0" fontId="26" fillId="0" borderId="0" xfId="54" applyFont="1" applyFill="1" applyAlignment="1">
      <alignment vertical="top" wrapText="1"/>
      <protection/>
    </xf>
    <xf numFmtId="4" fontId="26" fillId="0" borderId="0" xfId="54" applyNumberFormat="1" applyFont="1" applyFill="1" applyAlignment="1">
      <alignment vertical="top" wrapText="1"/>
      <protection/>
    </xf>
    <xf numFmtId="4" fontId="90" fillId="2" borderId="0" xfId="0" applyNumberFormat="1" applyFont="1" applyFill="1" applyAlignment="1">
      <alignment/>
    </xf>
    <xf numFmtId="0" fontId="26" fillId="0" borderId="0" xfId="54" applyFont="1" applyFill="1" applyAlignment="1">
      <alignment vertical="center" wrapText="1"/>
      <protection/>
    </xf>
    <xf numFmtId="0" fontId="100" fillId="2" borderId="0" xfId="0" applyFont="1" applyFill="1" applyAlignment="1">
      <alignment/>
    </xf>
    <xf numFmtId="0" fontId="7" fillId="0" borderId="14" xfId="54" applyFont="1" applyFill="1" applyBorder="1" applyAlignment="1">
      <alignment horizontal="justify" vertical="center"/>
      <protection/>
    </xf>
    <xf numFmtId="0" fontId="7" fillId="0" borderId="14" xfId="54" applyFont="1" applyFill="1" applyBorder="1" applyAlignment="1">
      <alignment horizontal="justify" vertical="center"/>
      <protection/>
    </xf>
    <xf numFmtId="0" fontId="7" fillId="0" borderId="14" xfId="54" applyFont="1" applyFill="1" applyBorder="1" applyAlignment="1">
      <alignment horizontal="justify" vertical="center" wrapText="1"/>
      <protection/>
    </xf>
    <xf numFmtId="0" fontId="9" fillId="0" borderId="14" xfId="53" applyFont="1" applyFill="1" applyBorder="1" applyAlignment="1">
      <alignment horizontal="center" vertical="center" wrapText="1"/>
      <protection/>
    </xf>
    <xf numFmtId="3" fontId="26" fillId="0" borderId="0" xfId="54" applyNumberFormat="1" applyFont="1" applyFill="1" applyAlignment="1">
      <alignment vertical="center" wrapText="1"/>
      <protection/>
    </xf>
    <xf numFmtId="3" fontId="26" fillId="0" borderId="0" xfId="54" applyNumberFormat="1" applyFont="1" applyFill="1" applyAlignment="1">
      <alignment horizontal="right" vertical="center"/>
      <protection/>
    </xf>
    <xf numFmtId="3" fontId="0" fillId="0" borderId="0" xfId="0" applyNumberFormat="1" applyAlignment="1">
      <alignment/>
    </xf>
    <xf numFmtId="3" fontId="4" fillId="0" borderId="0" xfId="54" applyNumberFormat="1" applyFont="1" applyFill="1" applyAlignment="1">
      <alignment wrapText="1"/>
      <protection/>
    </xf>
    <xf numFmtId="3" fontId="2" fillId="0" borderId="0" xfId="51" applyNumberFormat="1">
      <alignment/>
      <protection/>
    </xf>
    <xf numFmtId="3" fontId="96" fillId="0" borderId="0" xfId="0" applyNumberFormat="1" applyFont="1" applyAlignment="1">
      <alignment/>
    </xf>
    <xf numFmtId="4" fontId="90" fillId="2" borderId="0" xfId="0" applyNumberFormat="1" applyFont="1" applyFill="1" applyAlignment="1">
      <alignment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>
      <alignment horizontal="center"/>
    </xf>
    <xf numFmtId="4" fontId="37" fillId="0" borderId="0" xfId="0" applyNumberFormat="1" applyFont="1" applyAlignment="1">
      <alignment horizontal="center" vertical="center"/>
    </xf>
    <xf numFmtId="4" fontId="38" fillId="0" borderId="0" xfId="0" applyNumberFormat="1" applyFont="1" applyAlignment="1">
      <alignment horizontal="center"/>
    </xf>
    <xf numFmtId="4" fontId="37" fillId="0" borderId="0" xfId="0" applyNumberFormat="1" applyFont="1" applyAlignment="1">
      <alignment/>
    </xf>
    <xf numFmtId="175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41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/>
    </xf>
    <xf numFmtId="0" fontId="31" fillId="0" borderId="0" xfId="0" applyFont="1" applyAlignment="1">
      <alignment/>
    </xf>
    <xf numFmtId="4" fontId="31" fillId="0" borderId="0" xfId="0" applyNumberFormat="1" applyFont="1" applyAlignment="1">
      <alignment/>
    </xf>
    <xf numFmtId="4" fontId="3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41" fillId="0" borderId="0" xfId="0" applyNumberFormat="1" applyFont="1" applyAlignment="1">
      <alignment horizontal="center"/>
    </xf>
    <xf numFmtId="4" fontId="0" fillId="55" borderId="0" xfId="0" applyNumberFormat="1" applyFill="1" applyAlignment="1">
      <alignment/>
    </xf>
    <xf numFmtId="4" fontId="42" fillId="0" borderId="0" xfId="0" applyNumberFormat="1" applyFont="1" applyAlignment="1">
      <alignment horizontal="center"/>
    </xf>
    <xf numFmtId="0" fontId="3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>
      <alignment horizontal="right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55" borderId="0" xfId="0" applyFill="1" applyAlignment="1">
      <alignment horizontal="center"/>
    </xf>
    <xf numFmtId="0" fontId="4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43" borderId="0" xfId="0" applyFill="1" applyAlignment="1">
      <alignment/>
    </xf>
    <xf numFmtId="0" fontId="39" fillId="43" borderId="0" xfId="0" applyFont="1" applyFill="1" applyAlignment="1">
      <alignment/>
    </xf>
    <xf numFmtId="0" fontId="40" fillId="43" borderId="0" xfId="0" applyFont="1" applyFill="1" applyAlignment="1">
      <alignment/>
    </xf>
    <xf numFmtId="4" fontId="1" fillId="43" borderId="0" xfId="0" applyNumberFormat="1" applyFont="1" applyFill="1" applyAlignment="1">
      <alignment/>
    </xf>
    <xf numFmtId="4" fontId="43" fillId="43" borderId="0" xfId="0" applyNumberFormat="1" applyFont="1" applyFill="1" applyAlignment="1">
      <alignment/>
    </xf>
    <xf numFmtId="4" fontId="1" fillId="56" borderId="0" xfId="0" applyNumberFormat="1" applyFont="1" applyFill="1" applyAlignment="1">
      <alignment/>
    </xf>
    <xf numFmtId="4" fontId="42" fillId="37" borderId="0" xfId="0" applyNumberFormat="1" applyFont="1" applyFill="1" applyAlignment="1">
      <alignment/>
    </xf>
    <xf numFmtId="4" fontId="32" fillId="43" borderId="0" xfId="0" applyNumberFormat="1" applyFont="1" applyFill="1" applyAlignment="1">
      <alignment/>
    </xf>
    <xf numFmtId="4" fontId="1" fillId="4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44" fillId="0" borderId="0" xfId="0" applyFont="1" applyAlignment="1">
      <alignment/>
    </xf>
    <xf numFmtId="0" fontId="33" fillId="0" borderId="0" xfId="0" applyFont="1" applyAlignment="1">
      <alignment/>
    </xf>
    <xf numFmtId="4" fontId="0" fillId="56" borderId="0" xfId="0" applyNumberFormat="1" applyFill="1" applyAlignment="1">
      <alignment/>
    </xf>
    <xf numFmtId="175" fontId="32" fillId="0" borderId="0" xfId="0" applyNumberFormat="1" applyFont="1" applyAlignment="1">
      <alignment/>
    </xf>
    <xf numFmtId="0" fontId="29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" fontId="29" fillId="0" borderId="0" xfId="0" applyNumberFormat="1" applyFont="1" applyAlignment="1">
      <alignment/>
    </xf>
    <xf numFmtId="4" fontId="29" fillId="0" borderId="0" xfId="0" applyNumberFormat="1" applyFont="1" applyAlignment="1">
      <alignment horizontal="center" vertical="center"/>
    </xf>
    <xf numFmtId="4" fontId="29" fillId="56" borderId="0" xfId="0" applyNumberFormat="1" applyFont="1" applyFill="1" applyAlignment="1">
      <alignment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0" fontId="0" fillId="37" borderId="0" xfId="0" applyFill="1" applyAlignment="1">
      <alignment/>
    </xf>
    <xf numFmtId="0" fontId="39" fillId="37" borderId="0" xfId="0" applyFont="1" applyFill="1" applyAlignment="1">
      <alignment/>
    </xf>
    <xf numFmtId="0" fontId="40" fillId="37" borderId="0" xfId="0" applyFont="1" applyFill="1" applyAlignment="1">
      <alignment/>
    </xf>
    <xf numFmtId="4" fontId="1" fillId="37" borderId="0" xfId="0" applyNumberFormat="1" applyFont="1" applyFill="1" applyAlignment="1">
      <alignment/>
    </xf>
    <xf numFmtId="4" fontId="1" fillId="37" borderId="0" xfId="0" applyNumberFormat="1" applyFont="1" applyFill="1" applyAlignment="1">
      <alignment horizontal="center" vertical="center"/>
    </xf>
    <xf numFmtId="4" fontId="0" fillId="37" borderId="0" xfId="0" applyNumberFormat="1" applyFill="1" applyAlignment="1">
      <alignment/>
    </xf>
    <xf numFmtId="175" fontId="32" fillId="37" borderId="0" xfId="0" applyNumberFormat="1" applyFont="1" applyFill="1" applyAlignment="1">
      <alignment/>
    </xf>
    <xf numFmtId="175" fontId="0" fillId="37" borderId="0" xfId="0" applyNumberFormat="1" applyFill="1" applyAlignment="1">
      <alignment/>
    </xf>
    <xf numFmtId="175" fontId="49" fillId="0" borderId="0" xfId="0" applyNumberFormat="1" applyFont="1" applyAlignment="1">
      <alignment/>
    </xf>
    <xf numFmtId="175" fontId="29" fillId="0" borderId="0" xfId="0" applyNumberFormat="1" applyFont="1" applyAlignment="1">
      <alignment/>
    </xf>
    <xf numFmtId="0" fontId="0" fillId="49" borderId="0" xfId="0" applyFill="1" applyAlignment="1">
      <alignment/>
    </xf>
    <xf numFmtId="0" fontId="39" fillId="49" borderId="0" xfId="0" applyFont="1" applyFill="1" applyAlignment="1">
      <alignment/>
    </xf>
    <xf numFmtId="0" fontId="40" fillId="49" borderId="0" xfId="0" applyFont="1" applyFill="1" applyAlignment="1">
      <alignment/>
    </xf>
    <xf numFmtId="4" fontId="1" fillId="49" borderId="0" xfId="0" applyNumberFormat="1" applyFont="1" applyFill="1" applyAlignment="1">
      <alignment/>
    </xf>
    <xf numFmtId="4" fontId="1" fillId="49" borderId="0" xfId="0" applyNumberFormat="1" applyFont="1" applyFill="1" applyAlignment="1">
      <alignment horizontal="center" vertical="center"/>
    </xf>
    <xf numFmtId="4" fontId="0" fillId="49" borderId="0" xfId="0" applyNumberFormat="1" applyFill="1" applyAlignment="1">
      <alignment/>
    </xf>
    <xf numFmtId="175" fontId="32" fillId="49" borderId="0" xfId="0" applyNumberFormat="1" applyFont="1" applyFill="1" applyAlignment="1">
      <alignment/>
    </xf>
    <xf numFmtId="175" fontId="0" fillId="49" borderId="0" xfId="0" applyNumberFormat="1" applyFill="1" applyAlignment="1">
      <alignment/>
    </xf>
    <xf numFmtId="0" fontId="10" fillId="0" borderId="0" xfId="52" applyFont="1" applyAlignment="1">
      <alignment horizontal="center"/>
      <protection/>
    </xf>
    <xf numFmtId="0" fontId="26" fillId="0" borderId="0" xfId="82" applyFont="1" applyFill="1" applyBorder="1" applyAlignment="1">
      <alignment wrapText="1"/>
    </xf>
    <xf numFmtId="0" fontId="32" fillId="0" borderId="0" xfId="0" applyFont="1" applyAlignment="1">
      <alignment/>
    </xf>
    <xf numFmtId="0" fontId="43" fillId="0" borderId="0" xfId="0" applyFont="1" applyAlignment="1">
      <alignment/>
    </xf>
    <xf numFmtId="175" fontId="43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50" fillId="56" borderId="0" xfId="0" applyNumberFormat="1" applyFont="1" applyFill="1" applyAlignment="1">
      <alignment/>
    </xf>
    <xf numFmtId="4" fontId="51" fillId="49" borderId="0" xfId="0" applyNumberFormat="1" applyFont="1" applyFill="1" applyAlignment="1">
      <alignment/>
    </xf>
    <xf numFmtId="4" fontId="51" fillId="56" borderId="0" xfId="0" applyNumberFormat="1" applyFont="1" applyFill="1" applyAlignment="1">
      <alignment/>
    </xf>
    <xf numFmtId="4" fontId="52" fillId="49" borderId="0" xfId="0" applyNumberFormat="1" applyFont="1" applyFill="1" applyAlignment="1">
      <alignment/>
    </xf>
    <xf numFmtId="4" fontId="1" fillId="0" borderId="0" xfId="91" applyNumberFormat="1" applyFont="1" applyFill="1" applyBorder="1" applyAlignment="1">
      <alignment horizontal="right"/>
    </xf>
    <xf numFmtId="4" fontId="43" fillId="0" borderId="0" xfId="82" applyNumberFormat="1" applyFont="1" applyFill="1" applyBorder="1" applyAlignment="1">
      <alignment horizontal="center" vertical="center" wrapText="1"/>
    </xf>
    <xf numFmtId="4" fontId="43" fillId="0" borderId="0" xfId="82" applyNumberFormat="1" applyFont="1" applyFill="1" applyBorder="1" applyAlignment="1">
      <alignment wrapText="1"/>
    </xf>
    <xf numFmtId="4" fontId="43" fillId="0" borderId="0" xfId="82" applyNumberFormat="1" applyFont="1" applyFill="1" applyBorder="1" applyAlignment="1" quotePrefix="1">
      <alignment horizontal="center" vertical="center" wrapText="1"/>
    </xf>
    <xf numFmtId="4" fontId="1" fillId="34" borderId="0" xfId="0" applyNumberFormat="1" applyFont="1" applyFill="1" applyAlignment="1">
      <alignment/>
    </xf>
    <xf numFmtId="4" fontId="43" fillId="34" borderId="0" xfId="82" applyNumberFormat="1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175" fontId="32" fillId="34" borderId="0" xfId="0" applyNumberFormat="1" applyFont="1" applyFill="1" applyAlignment="1">
      <alignment/>
    </xf>
    <xf numFmtId="175" fontId="0" fillId="34" borderId="0" xfId="0" applyNumberFormat="1" applyFill="1" applyAlignment="1">
      <alignment/>
    </xf>
    <xf numFmtId="4" fontId="43" fillId="0" borderId="0" xfId="0" applyNumberFormat="1" applyFont="1" applyAlignment="1" applyProtection="1">
      <alignment/>
      <protection locked="0"/>
    </xf>
    <xf numFmtId="4" fontId="26" fillId="0" borderId="0" xfId="0" applyNumberFormat="1" applyFont="1" applyAlignment="1" applyProtection="1">
      <alignment/>
      <protection locked="0"/>
    </xf>
    <xf numFmtId="4" fontId="26" fillId="56" borderId="0" xfId="0" applyNumberFormat="1" applyFont="1" applyFill="1" applyAlignment="1" applyProtection="1">
      <alignment/>
      <protection locked="0"/>
    </xf>
    <xf numFmtId="4" fontId="43" fillId="0" borderId="0" xfId="0" applyNumberFormat="1" applyFont="1" applyAlignment="1">
      <alignment/>
    </xf>
    <xf numFmtId="4" fontId="43" fillId="56" borderId="0" xfId="0" applyNumberFormat="1" applyFont="1" applyFill="1" applyAlignment="1">
      <alignment/>
    </xf>
    <xf numFmtId="0" fontId="40" fillId="49" borderId="0" xfId="0" applyFont="1" applyFill="1" applyAlignment="1" applyProtection="1">
      <alignment/>
      <protection locked="0"/>
    </xf>
    <xf numFmtId="0" fontId="0" fillId="49" borderId="0" xfId="0" applyFill="1" applyAlignment="1" applyProtection="1">
      <alignment/>
      <protection locked="0"/>
    </xf>
    <xf numFmtId="4" fontId="0" fillId="34" borderId="0" xfId="0" applyNumberFormat="1" applyFill="1" applyAlignment="1" applyProtection="1">
      <alignment/>
      <protection locked="0"/>
    </xf>
    <xf numFmtId="4" fontId="0" fillId="56" borderId="0" xfId="0" applyNumberFormat="1" applyFill="1" applyAlignment="1" applyProtection="1">
      <alignment/>
      <protection locked="0"/>
    </xf>
    <xf numFmtId="175" fontId="32" fillId="49" borderId="0" xfId="0" applyNumberFormat="1" applyFont="1" applyFill="1" applyAlignment="1" applyProtection="1">
      <alignment/>
      <protection locked="0"/>
    </xf>
    <xf numFmtId="175" fontId="0" fillId="34" borderId="0" xfId="0" applyNumberFormat="1" applyFill="1" applyAlignment="1" applyProtection="1">
      <alignment/>
      <protection locked="0"/>
    </xf>
    <xf numFmtId="4" fontId="43" fillId="34" borderId="0" xfId="82" applyNumberFormat="1" applyFont="1" applyFill="1" applyBorder="1" applyAlignment="1" quotePrefix="1">
      <alignment horizontal="center" vertical="center" wrapText="1"/>
    </xf>
    <xf numFmtId="4" fontId="43" fillId="34" borderId="0" xfId="0" applyNumberFormat="1" applyFont="1" applyFill="1" applyAlignment="1" applyProtection="1">
      <alignment/>
      <protection locked="0"/>
    </xf>
    <xf numFmtId="4" fontId="43" fillId="56" borderId="0" xfId="0" applyNumberFormat="1" applyFont="1" applyFill="1" applyAlignment="1" applyProtection="1">
      <alignment/>
      <protection locked="0"/>
    </xf>
    <xf numFmtId="175" fontId="2" fillId="34" borderId="0" xfId="0" applyNumberFormat="1" applyFont="1" applyFill="1" applyAlignment="1" applyProtection="1">
      <alignment/>
      <protection locked="0"/>
    </xf>
    <xf numFmtId="175" fontId="27" fillId="34" borderId="0" xfId="0" applyNumberFormat="1" applyFont="1" applyFill="1" applyAlignment="1" applyProtection="1">
      <alignment/>
      <protection locked="0"/>
    </xf>
    <xf numFmtId="0" fontId="11" fillId="49" borderId="0" xfId="0" applyFont="1" applyFill="1" applyAlignment="1" applyProtection="1">
      <alignment/>
      <protection locked="0"/>
    </xf>
    <xf numFmtId="0" fontId="27" fillId="49" borderId="0" xfId="0" applyFont="1" applyFill="1" applyAlignment="1" applyProtection="1">
      <alignment/>
      <protection locked="0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0" fillId="0" borderId="0" xfId="52" applyFont="1" applyAlignment="1">
      <alignment horizontal="center" vertical="center"/>
      <protection/>
    </xf>
    <xf numFmtId="0" fontId="26" fillId="0" borderId="0" xfId="82" applyFont="1" applyFill="1" applyBorder="1" applyAlignment="1">
      <alignment vertical="center" wrapText="1"/>
    </xf>
    <xf numFmtId="4" fontId="43" fillId="0" borderId="0" xfId="82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 vertical="center"/>
    </xf>
    <xf numFmtId="4" fontId="43" fillId="56" borderId="0" xfId="0" applyNumberFormat="1" applyFont="1" applyFill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Alignment="1">
      <alignment vertical="center"/>
    </xf>
    <xf numFmtId="175" fontId="0" fillId="0" borderId="0" xfId="0" applyNumberFormat="1" applyAlignment="1">
      <alignment vertical="center"/>
    </xf>
    <xf numFmtId="0" fontId="10" fillId="0" borderId="0" xfId="52" applyFont="1" applyAlignment="1">
      <alignment horizontal="right"/>
      <protection/>
    </xf>
    <xf numFmtId="4" fontId="1" fillId="37" borderId="0" xfId="0" applyNumberFormat="1" applyFont="1" applyFill="1" applyAlignment="1" applyProtection="1">
      <alignment/>
      <protection locked="0"/>
    </xf>
    <xf numFmtId="4" fontId="43" fillId="37" borderId="0" xfId="82" applyNumberFormat="1" applyFont="1" applyFill="1" applyBorder="1" applyAlignment="1">
      <alignment horizontal="center" vertical="center" wrapText="1"/>
    </xf>
    <xf numFmtId="4" fontId="29" fillId="0" borderId="0" xfId="0" applyNumberFormat="1" applyFont="1" applyAlignment="1" applyProtection="1">
      <alignment/>
      <protection locked="0"/>
    </xf>
    <xf numFmtId="4" fontId="29" fillId="0" borderId="0" xfId="82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 applyProtection="1">
      <alignment/>
      <protection locked="0"/>
    </xf>
    <xf numFmtId="4" fontId="51" fillId="37" borderId="0" xfId="0" applyNumberFormat="1" applyFont="1" applyFill="1" applyAlignment="1" applyProtection="1">
      <alignment/>
      <protection locked="0"/>
    </xf>
    <xf numFmtId="4" fontId="51" fillId="56" borderId="0" xfId="0" applyNumberFormat="1" applyFont="1" applyFill="1" applyAlignment="1" applyProtection="1">
      <alignment/>
      <protection locked="0"/>
    </xf>
    <xf numFmtId="4" fontId="52" fillId="37" borderId="0" xfId="0" applyNumberFormat="1" applyFont="1" applyFill="1" applyAlignment="1" applyProtection="1">
      <alignment/>
      <protection locked="0"/>
    </xf>
    <xf numFmtId="4" fontId="48" fillId="0" borderId="0" xfId="0" applyNumberFormat="1" applyFont="1" applyAlignment="1" applyProtection="1">
      <alignment/>
      <protection locked="0"/>
    </xf>
    <xf numFmtId="4" fontId="48" fillId="56" borderId="0" xfId="0" applyNumberFormat="1" applyFont="1" applyFill="1" applyAlignment="1" applyProtection="1">
      <alignment/>
      <protection locked="0"/>
    </xf>
    <xf numFmtId="4" fontId="47" fillId="0" borderId="0" xfId="0" applyNumberFormat="1" applyFont="1" applyAlignment="1" applyProtection="1">
      <alignment/>
      <protection locked="0"/>
    </xf>
    <xf numFmtId="0" fontId="32" fillId="34" borderId="0" xfId="0" applyFont="1" applyFill="1" applyAlignment="1">
      <alignment/>
    </xf>
    <xf numFmtId="0" fontId="0" fillId="34" borderId="0" xfId="0" applyFill="1" applyAlignment="1">
      <alignment/>
    </xf>
    <xf numFmtId="4" fontId="1" fillId="34" borderId="0" xfId="0" applyNumberFormat="1" applyFont="1" applyFill="1" applyAlignment="1" applyProtection="1">
      <alignment vertical="center"/>
      <protection locked="0"/>
    </xf>
    <xf numFmtId="0" fontId="4" fillId="0" borderId="0" xfId="52" applyFont="1" applyAlignment="1">
      <alignment horizontal="center" vertical="center"/>
      <protection/>
    </xf>
    <xf numFmtId="0" fontId="26" fillId="0" borderId="0" xfId="82" applyFont="1" applyFill="1" applyBorder="1" applyAlignment="1">
      <alignment horizontal="left" vertical="center" wrapText="1"/>
    </xf>
    <xf numFmtId="4" fontId="43" fillId="0" borderId="0" xfId="0" applyNumberFormat="1" applyFont="1" applyAlignment="1" applyProtection="1">
      <alignment vertical="center"/>
      <protection locked="0"/>
    </xf>
    <xf numFmtId="0" fontId="0" fillId="49" borderId="0" xfId="0" applyFill="1" applyAlignment="1">
      <alignment vertical="center"/>
    </xf>
    <xf numFmtId="0" fontId="39" fillId="49" borderId="0" xfId="0" applyFont="1" applyFill="1" applyAlignment="1">
      <alignment vertical="center"/>
    </xf>
    <xf numFmtId="0" fontId="40" fillId="49" borderId="0" xfId="0" applyFont="1" applyFill="1" applyAlignment="1" applyProtection="1">
      <alignment vertical="center"/>
      <protection locked="0"/>
    </xf>
    <xf numFmtId="0" fontId="0" fillId="49" borderId="0" xfId="0" applyFill="1" applyAlignment="1" applyProtection="1">
      <alignment vertical="center"/>
      <protection locked="0"/>
    </xf>
    <xf numFmtId="4" fontId="0" fillId="34" borderId="0" xfId="0" applyNumberFormat="1" applyFill="1" applyAlignment="1">
      <alignment vertical="center"/>
    </xf>
    <xf numFmtId="4" fontId="0" fillId="56" borderId="0" xfId="0" applyNumberFormat="1" applyFill="1" applyAlignment="1">
      <alignment vertical="center"/>
    </xf>
    <xf numFmtId="0" fontId="3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4" fontId="1" fillId="37" borderId="0" xfId="0" applyNumberFormat="1" applyFont="1" applyFill="1" applyAlignment="1" applyProtection="1">
      <alignment horizontal="center" vertical="center"/>
      <protection locked="0"/>
    </xf>
    <xf numFmtId="4" fontId="0" fillId="0" borderId="0" xfId="0" applyNumberFormat="1" applyAlignment="1">
      <alignment vertical="center"/>
    </xf>
    <xf numFmtId="4" fontId="29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vertical="center"/>
      <protection locked="0"/>
    </xf>
    <xf numFmtId="0" fontId="32" fillId="37" borderId="0" xfId="0" applyFont="1" applyFill="1" applyAlignment="1">
      <alignment/>
    </xf>
    <xf numFmtId="0" fontId="10" fillId="0" borderId="0" xfId="52" applyFont="1" applyAlignment="1">
      <alignment horizontal="center" vertical="center" wrapText="1"/>
      <protection/>
    </xf>
    <xf numFmtId="0" fontId="40" fillId="0" borderId="0" xfId="0" applyFont="1" applyAlignment="1">
      <alignment horizontal="left" vertical="center"/>
    </xf>
    <xf numFmtId="4" fontId="1" fillId="34" borderId="0" xfId="0" applyNumberFormat="1" applyFont="1" applyFill="1" applyAlignment="1" applyProtection="1" quotePrefix="1">
      <alignment horizontal="center" vertical="center"/>
      <protection locked="0"/>
    </xf>
    <xf numFmtId="0" fontId="45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4" fontId="1" fillId="34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46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4" fontId="1" fillId="0" borderId="0" xfId="0" applyNumberFormat="1" applyFont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 quotePrefix="1">
      <alignment horizontal="center" vertical="center"/>
      <protection locked="0"/>
    </xf>
    <xf numFmtId="0" fontId="43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43" fillId="0" borderId="0" xfId="0" applyFont="1" applyAlignment="1" applyProtection="1">
      <alignment/>
      <protection locked="0"/>
    </xf>
    <xf numFmtId="4" fontId="41" fillId="37" borderId="0" xfId="0" applyNumberFormat="1" applyFont="1" applyFill="1" applyAlignment="1">
      <alignment/>
    </xf>
    <xf numFmtId="4" fontId="4" fillId="0" borderId="0" xfId="0" applyNumberFormat="1" applyFont="1" applyAlignment="1" applyProtection="1">
      <alignment/>
      <protection locked="0"/>
    </xf>
    <xf numFmtId="0" fontId="43" fillId="0" borderId="0" xfId="0" applyFont="1" applyAlignment="1">
      <alignment/>
    </xf>
    <xf numFmtId="175" fontId="43" fillId="0" borderId="0" xfId="0" applyNumberFormat="1" applyFont="1" applyAlignment="1">
      <alignment/>
    </xf>
    <xf numFmtId="4" fontId="43" fillId="34" borderId="0" xfId="0" applyNumberFormat="1" applyFont="1" applyFill="1" applyAlignment="1">
      <alignment/>
    </xf>
    <xf numFmtId="0" fontId="55" fillId="34" borderId="0" xfId="0" applyFont="1" applyFill="1" applyAlignment="1">
      <alignment/>
    </xf>
    <xf numFmtId="0" fontId="43" fillId="34" borderId="0" xfId="0" applyFont="1" applyFill="1" applyAlignment="1">
      <alignment/>
    </xf>
    <xf numFmtId="4" fontId="1" fillId="56" borderId="0" xfId="0" applyNumberFormat="1" applyFont="1" applyFill="1" applyAlignment="1" applyProtection="1">
      <alignment/>
      <protection locked="0"/>
    </xf>
    <xf numFmtId="175" fontId="32" fillId="34" borderId="0" xfId="0" applyNumberFormat="1" applyFont="1" applyFill="1" applyAlignment="1" applyProtection="1">
      <alignment/>
      <protection locked="0"/>
    </xf>
    <xf numFmtId="4" fontId="29" fillId="0" borderId="0" xfId="0" applyNumberFormat="1" applyFont="1" applyAlignment="1" applyProtection="1">
      <alignment/>
      <protection locked="0"/>
    </xf>
    <xf numFmtId="4" fontId="29" fillId="56" borderId="0" xfId="0" applyNumberFormat="1" applyFont="1" applyFill="1" applyAlignment="1" applyProtection="1">
      <alignment/>
      <protection locked="0"/>
    </xf>
    <xf numFmtId="4" fontId="1" fillId="0" borderId="0" xfId="0" applyNumberFormat="1" applyFont="1" applyAlignment="1">
      <alignment vertical="center"/>
    </xf>
    <xf numFmtId="0" fontId="40" fillId="0" borderId="0" xfId="0" applyFont="1" applyAlignment="1">
      <alignment horizontal="center" vertical="center"/>
    </xf>
    <xf numFmtId="4" fontId="1" fillId="56" borderId="0" xfId="0" applyNumberFormat="1" applyFont="1" applyFill="1" applyAlignment="1">
      <alignment vertical="center"/>
    </xf>
    <xf numFmtId="0" fontId="29" fillId="38" borderId="0" xfId="0" applyFont="1" applyFill="1" applyAlignment="1">
      <alignment/>
    </xf>
    <xf numFmtId="0" fontId="45" fillId="38" borderId="0" xfId="0" applyFont="1" applyFill="1" applyAlignment="1">
      <alignment/>
    </xf>
    <xf numFmtId="0" fontId="46" fillId="38" borderId="0" xfId="0" applyFont="1" applyFill="1" applyAlignment="1">
      <alignment/>
    </xf>
    <xf numFmtId="0" fontId="0" fillId="38" borderId="0" xfId="0" applyFill="1" applyAlignment="1">
      <alignment/>
    </xf>
    <xf numFmtId="4" fontId="48" fillId="38" borderId="0" xfId="0" applyNumberFormat="1" applyFont="1" applyFill="1" applyAlignment="1" applyProtection="1">
      <alignment/>
      <protection locked="0"/>
    </xf>
    <xf numFmtId="4" fontId="47" fillId="38" borderId="0" xfId="0" applyNumberFormat="1" applyFont="1" applyFill="1" applyAlignment="1" applyProtection="1">
      <alignment/>
      <protection locked="0"/>
    </xf>
    <xf numFmtId="4" fontId="42" fillId="55" borderId="0" xfId="0" applyNumberFormat="1" applyFont="1" applyFill="1" applyAlignment="1">
      <alignment/>
    </xf>
    <xf numFmtId="0" fontId="32" fillId="55" borderId="0" xfId="0" applyFont="1" applyFill="1" applyAlignment="1">
      <alignment/>
    </xf>
    <xf numFmtId="0" fontId="0" fillId="55" borderId="0" xfId="0" applyFill="1" applyAlignment="1">
      <alignment/>
    </xf>
    <xf numFmtId="4" fontId="29" fillId="38" borderId="0" xfId="0" applyNumberFormat="1" applyFont="1" applyFill="1" applyAlignment="1" applyProtection="1">
      <alignment/>
      <protection locked="0"/>
    </xf>
    <xf numFmtId="4" fontId="29" fillId="38" borderId="0" xfId="0" applyNumberFormat="1" applyFont="1" applyFill="1" applyAlignment="1" applyProtection="1">
      <alignment horizontal="center" vertical="center"/>
      <protection locked="0"/>
    </xf>
    <xf numFmtId="4" fontId="32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0" fontId="92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7" fillId="0" borderId="0" xfId="54" applyFont="1" applyFill="1" applyAlignment="1">
      <alignment horizontal="right"/>
      <protection/>
    </xf>
  </cellXfs>
  <cellStyles count="10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KeyStyl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4" xfId="52"/>
    <cellStyle name="Obično_Bilanca prihoda" xfId="53"/>
    <cellStyle name="Obično_PRIHODI 04. -07." xfId="54"/>
    <cellStyle name="Percent" xfId="55"/>
    <cellStyle name="Povezana ćelija" xfId="56"/>
    <cellStyle name="Provjera ćelije" xfId="57"/>
    <cellStyle name="SAPBEXaggData" xfId="58"/>
    <cellStyle name="SAPBEXaggDataEmph" xfId="59"/>
    <cellStyle name="SAPBEXaggItem" xfId="60"/>
    <cellStyle name="SAPBEXaggItemX" xfId="61"/>
    <cellStyle name="SAPBEXchaText" xfId="62"/>
    <cellStyle name="SAPBEXexcBad7" xfId="63"/>
    <cellStyle name="SAPBEXexcBad8" xfId="64"/>
    <cellStyle name="SAPBEXexcBad9" xfId="65"/>
    <cellStyle name="SAPBEXexcCritical4" xfId="66"/>
    <cellStyle name="SAPBEXexcCritical5" xfId="67"/>
    <cellStyle name="SAPBEXexcCritical6" xfId="68"/>
    <cellStyle name="SAPBEXexcGood1" xfId="69"/>
    <cellStyle name="SAPBEXexcGood2" xfId="70"/>
    <cellStyle name="SAPBEXexcGood3" xfId="71"/>
    <cellStyle name="SAPBEXfilterDrill" xfId="72"/>
    <cellStyle name="SAPBEXfilterItem" xfId="73"/>
    <cellStyle name="SAPBEXfilterText" xfId="74"/>
    <cellStyle name="SAPBEXformats" xfId="75"/>
    <cellStyle name="SAPBEXheaderItem" xfId="76"/>
    <cellStyle name="SAPBEXheaderText" xfId="77"/>
    <cellStyle name="SAPBEXHLevel0" xfId="78"/>
    <cellStyle name="SAPBEXHLevel0X" xfId="79"/>
    <cellStyle name="SAPBEXHLevel1" xfId="80"/>
    <cellStyle name="SAPBEXHLevel1X" xfId="81"/>
    <cellStyle name="SAPBEXHLevel2" xfId="82"/>
    <cellStyle name="SAPBEXHLevel2X" xfId="83"/>
    <cellStyle name="SAPBEXHLevel3" xfId="84"/>
    <cellStyle name="SAPBEXHLevel3X" xfId="85"/>
    <cellStyle name="SAPBEXinputData" xfId="86"/>
    <cellStyle name="SAPBEXresData" xfId="87"/>
    <cellStyle name="SAPBEXresDataEmph" xfId="88"/>
    <cellStyle name="SAPBEXresItem" xfId="89"/>
    <cellStyle name="SAPBEXresItemX" xfId="90"/>
    <cellStyle name="SAPBEXstdData" xfId="91"/>
    <cellStyle name="SAPBEXstdDataEmph" xfId="92"/>
    <cellStyle name="SAPBEXstdItem" xfId="93"/>
    <cellStyle name="SAPBEXstdItemX" xfId="94"/>
    <cellStyle name="SAPBEXtitle" xfId="95"/>
    <cellStyle name="SAPBEXundefined" xfId="96"/>
    <cellStyle name="SEM-BPS-data" xfId="97"/>
    <cellStyle name="SEM-BPS-head" xfId="98"/>
    <cellStyle name="SEM-BPS-headdata" xfId="99"/>
    <cellStyle name="SEM-BPS-headkey" xfId="100"/>
    <cellStyle name="SEM-BPS-input-on" xfId="101"/>
    <cellStyle name="SEM-BPS-key" xfId="102"/>
    <cellStyle name="SEM-BPS-sub1" xfId="103"/>
    <cellStyle name="SEM-BPS-sub2" xfId="104"/>
    <cellStyle name="SEM-BPS-total" xfId="105"/>
    <cellStyle name="Tekst objašnjenja" xfId="106"/>
    <cellStyle name="Tekst upozorenja" xfId="107"/>
    <cellStyle name="Ukupni zbroj" xfId="108"/>
    <cellStyle name="Unos" xfId="109"/>
    <cellStyle name="Currency" xfId="110"/>
    <cellStyle name="Currency [0]" xfId="111"/>
    <cellStyle name="Comma" xfId="112"/>
    <cellStyle name="Comma [0]" xfId="113"/>
    <cellStyle name="ZYPLAN0507" xfId="114"/>
    <cellStyle name="zyRazdje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M10" sqref="M10"/>
    </sheetView>
  </sheetViews>
  <sheetFormatPr defaultColWidth="9.140625" defaultRowHeight="15"/>
  <cols>
    <col min="1" max="1" width="4.7109375" style="0" customWidth="1"/>
    <col min="2" max="2" width="4.421875" style="0" customWidth="1"/>
    <col min="3" max="3" width="4.57421875" style="0" customWidth="1"/>
    <col min="4" max="4" width="37.7109375" style="0" customWidth="1"/>
    <col min="5" max="5" width="21.57421875" style="77" customWidth="1"/>
    <col min="6" max="6" width="12.8515625" style="39" customWidth="1"/>
    <col min="7" max="7" width="4.7109375" style="39" customWidth="1"/>
    <col min="8" max="8" width="12.421875" style="39" customWidth="1"/>
    <col min="9" max="9" width="4.28125" style="39" customWidth="1"/>
    <col min="10" max="10" width="12.57421875" style="39" customWidth="1"/>
    <col min="11" max="11" width="4.28125" style="39" customWidth="1"/>
    <col min="13" max="13" width="12.7109375" style="0" bestFit="1" customWidth="1"/>
  </cols>
  <sheetData>
    <row r="1" spans="1:11" s="1" customFormat="1" ht="18">
      <c r="A1" s="276" t="s"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</row>
    <row r="2" spans="1:11" ht="15">
      <c r="A2" s="277" t="s">
        <v>47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ht="14.25">
      <c r="F3" s="13"/>
    </row>
    <row r="4" spans="1:11" s="7" customFormat="1" ht="13.5">
      <c r="A4" s="2" t="s">
        <v>1</v>
      </c>
      <c r="B4" s="3"/>
      <c r="C4" s="4"/>
      <c r="D4" s="5"/>
      <c r="E4" s="78"/>
      <c r="F4" s="40"/>
      <c r="G4" s="6"/>
      <c r="H4" s="6"/>
      <c r="I4" s="6"/>
      <c r="J4" s="6"/>
      <c r="K4" s="6"/>
    </row>
    <row r="5" spans="1:11" s="7" customFormat="1" ht="13.5">
      <c r="A5" s="2" t="s">
        <v>2</v>
      </c>
      <c r="B5" s="3"/>
      <c r="C5" s="4"/>
      <c r="D5" s="5"/>
      <c r="E5" s="78"/>
      <c r="F5" s="6"/>
      <c r="G5" s="6"/>
      <c r="H5" s="6"/>
      <c r="I5" s="6"/>
      <c r="J5" s="6"/>
      <c r="K5" s="6"/>
    </row>
    <row r="6" spans="1:11" ht="14.25">
      <c r="A6" s="8"/>
      <c r="B6" s="9"/>
      <c r="C6" s="8"/>
      <c r="D6" s="8"/>
      <c r="E6" s="79"/>
      <c r="F6" s="10"/>
      <c r="G6" s="10"/>
      <c r="H6" s="10"/>
      <c r="I6" s="10"/>
      <c r="J6" s="10"/>
      <c r="K6" s="10"/>
    </row>
    <row r="7" spans="1:11" s="20" customFormat="1" ht="58.5" customHeight="1">
      <c r="A7" s="71" t="s">
        <v>3</v>
      </c>
      <c r="B7" s="71" t="s">
        <v>4</v>
      </c>
      <c r="C7" s="72" t="s">
        <v>5</v>
      </c>
      <c r="D7" s="73" t="s">
        <v>6</v>
      </c>
      <c r="E7" s="74" t="s">
        <v>44</v>
      </c>
      <c r="F7" s="74" t="s">
        <v>45</v>
      </c>
      <c r="G7" s="74" t="s">
        <v>41</v>
      </c>
      <c r="H7" s="74" t="s">
        <v>40</v>
      </c>
      <c r="I7" s="74" t="s">
        <v>42</v>
      </c>
      <c r="J7" s="74" t="s">
        <v>46</v>
      </c>
      <c r="K7" s="74" t="s">
        <v>43</v>
      </c>
    </row>
    <row r="8" spans="1:11" s="7" customFormat="1" ht="17.25" customHeight="1">
      <c r="A8" s="11" t="s">
        <v>7</v>
      </c>
      <c r="B8" s="11"/>
      <c r="C8" s="12" t="s">
        <v>8</v>
      </c>
      <c r="D8" s="41" t="s">
        <v>9</v>
      </c>
      <c r="E8" s="42">
        <v>1728228</v>
      </c>
      <c r="F8" s="42">
        <v>1728228</v>
      </c>
      <c r="G8" s="14">
        <f>F8/E8</f>
        <v>1</v>
      </c>
      <c r="H8" s="42">
        <f>H9+H14+H19+H23+H26</f>
        <v>1169450</v>
      </c>
      <c r="I8" s="14">
        <f>H8/F8</f>
        <v>0.6766757626887193</v>
      </c>
      <c r="J8" s="42">
        <f>J9+J14+J19+J23+J26</f>
        <v>1149682</v>
      </c>
      <c r="K8" s="15">
        <f>J8/H8</f>
        <v>0.9830963273333618</v>
      </c>
    </row>
    <row r="9" spans="1:11" s="7" customFormat="1" ht="14.25">
      <c r="A9" s="11"/>
      <c r="B9" s="11">
        <v>61</v>
      </c>
      <c r="C9" s="12" t="s">
        <v>8</v>
      </c>
      <c r="D9" s="41" t="s">
        <v>10</v>
      </c>
      <c r="E9" s="42">
        <f>SUM(E10:E12)</f>
        <v>313000</v>
      </c>
      <c r="F9" s="42">
        <f>SUM(F10:F12)</f>
        <v>313000</v>
      </c>
      <c r="G9" s="14">
        <f aca="true" t="shared" si="0" ref="G9:G48">F9/E9</f>
        <v>1</v>
      </c>
      <c r="H9" s="44">
        <v>315000</v>
      </c>
      <c r="I9" s="14">
        <f aca="true" t="shared" si="1" ref="I9:I48">H9/F9</f>
        <v>1.0063897763578276</v>
      </c>
      <c r="J9" s="44">
        <v>315000</v>
      </c>
      <c r="K9" s="15">
        <f aca="true" t="shared" si="2" ref="K9:K48">J9/H9</f>
        <v>1</v>
      </c>
    </row>
    <row r="10" spans="1:11" s="7" customFormat="1" ht="14.25">
      <c r="A10" s="12"/>
      <c r="B10" s="12"/>
      <c r="C10" s="12">
        <v>611</v>
      </c>
      <c r="D10" s="45" t="s">
        <v>11</v>
      </c>
      <c r="E10" s="46">
        <v>250000</v>
      </c>
      <c r="F10" s="46">
        <v>250000</v>
      </c>
      <c r="G10" s="14">
        <f t="shared" si="0"/>
        <v>1</v>
      </c>
      <c r="H10" s="46"/>
      <c r="I10" s="14">
        <f t="shared" si="1"/>
        <v>0</v>
      </c>
      <c r="J10" s="46"/>
      <c r="K10" s="15" t="e">
        <f t="shared" si="2"/>
        <v>#DIV/0!</v>
      </c>
    </row>
    <row r="11" spans="1:11" s="7" customFormat="1" ht="14.25">
      <c r="A11" s="12"/>
      <c r="B11" s="12"/>
      <c r="C11" s="12">
        <v>613</v>
      </c>
      <c r="D11" s="45" t="s">
        <v>12</v>
      </c>
      <c r="E11" s="47">
        <v>55000</v>
      </c>
      <c r="F11" s="47">
        <v>55000</v>
      </c>
      <c r="G11" s="14">
        <f t="shared" si="0"/>
        <v>1</v>
      </c>
      <c r="H11" s="47"/>
      <c r="I11" s="14">
        <f t="shared" si="1"/>
        <v>0</v>
      </c>
      <c r="J11" s="47"/>
      <c r="K11" s="15" t="e">
        <f t="shared" si="2"/>
        <v>#DIV/0!</v>
      </c>
    </row>
    <row r="12" spans="1:11" s="7" customFormat="1" ht="14.25">
      <c r="A12" s="12"/>
      <c r="B12" s="12"/>
      <c r="C12" s="12">
        <v>614</v>
      </c>
      <c r="D12" s="45" t="s">
        <v>13</v>
      </c>
      <c r="E12" s="47">
        <v>8000</v>
      </c>
      <c r="F12" s="47">
        <v>8000</v>
      </c>
      <c r="G12" s="14">
        <f t="shared" si="0"/>
        <v>1</v>
      </c>
      <c r="H12" s="47"/>
      <c r="I12" s="14">
        <f t="shared" si="1"/>
        <v>0</v>
      </c>
      <c r="J12" s="47"/>
      <c r="K12" s="15" t="e">
        <f t="shared" si="2"/>
        <v>#DIV/0!</v>
      </c>
    </row>
    <row r="13" spans="1:11" s="7" customFormat="1" ht="13.5">
      <c r="A13" s="16"/>
      <c r="B13" s="16"/>
      <c r="C13" s="16"/>
      <c r="D13" s="48"/>
      <c r="E13" s="49"/>
      <c r="F13" s="49"/>
      <c r="G13" s="14" t="e">
        <f t="shared" si="0"/>
        <v>#DIV/0!</v>
      </c>
      <c r="H13" s="49"/>
      <c r="I13" s="14" t="e">
        <f t="shared" si="1"/>
        <v>#DIV/0!</v>
      </c>
      <c r="J13" s="49"/>
      <c r="K13" s="15" t="e">
        <f t="shared" si="2"/>
        <v>#DIV/0!</v>
      </c>
    </row>
    <row r="14" spans="1:11" s="7" customFormat="1" ht="27">
      <c r="A14" s="17"/>
      <c r="B14" s="18">
        <v>63</v>
      </c>
      <c r="C14" s="17"/>
      <c r="D14" s="50" t="s">
        <v>14</v>
      </c>
      <c r="E14" s="52">
        <f>SUM(E15:E17)</f>
        <v>998228.9</v>
      </c>
      <c r="F14" s="52">
        <f>SUM(F15:F17)</f>
        <v>998228.9</v>
      </c>
      <c r="G14" s="14">
        <f t="shared" si="0"/>
        <v>1</v>
      </c>
      <c r="H14" s="53">
        <v>519450</v>
      </c>
      <c r="I14" s="14">
        <f t="shared" si="1"/>
        <v>0.520371630194237</v>
      </c>
      <c r="J14" s="53">
        <v>499682</v>
      </c>
      <c r="K14" s="15">
        <f t="shared" si="2"/>
        <v>0.9619443642313986</v>
      </c>
    </row>
    <row r="15" spans="1:11" s="20" customFormat="1" ht="27">
      <c r="A15" s="19"/>
      <c r="B15" s="19"/>
      <c r="C15" s="19">
        <v>632</v>
      </c>
      <c r="D15" s="54" t="s">
        <v>37</v>
      </c>
      <c r="E15" s="56">
        <v>168228.9</v>
      </c>
      <c r="F15" s="56">
        <v>168228.9</v>
      </c>
      <c r="G15" s="14">
        <f t="shared" si="0"/>
        <v>1</v>
      </c>
      <c r="H15" s="56"/>
      <c r="I15" s="14">
        <f t="shared" si="1"/>
        <v>0</v>
      </c>
      <c r="J15" s="56"/>
      <c r="K15" s="15" t="e">
        <f t="shared" si="2"/>
        <v>#DIV/0!</v>
      </c>
    </row>
    <row r="16" spans="1:11" s="7" customFormat="1" ht="14.25">
      <c r="A16" s="12"/>
      <c r="B16" s="12"/>
      <c r="C16" s="12">
        <v>633</v>
      </c>
      <c r="D16" s="45" t="s">
        <v>15</v>
      </c>
      <c r="E16" s="47">
        <v>550000</v>
      </c>
      <c r="F16" s="47">
        <v>550000</v>
      </c>
      <c r="G16" s="14">
        <f t="shared" si="0"/>
        <v>1</v>
      </c>
      <c r="H16" s="47"/>
      <c r="I16" s="14">
        <f t="shared" si="1"/>
        <v>0</v>
      </c>
      <c r="J16" s="47"/>
      <c r="K16" s="15" t="e">
        <f t="shared" si="2"/>
        <v>#DIV/0!</v>
      </c>
    </row>
    <row r="17" spans="1:11" s="7" customFormat="1" ht="27.75">
      <c r="A17" s="12"/>
      <c r="B17" s="12"/>
      <c r="C17" s="12">
        <v>634</v>
      </c>
      <c r="D17" s="45" t="s">
        <v>16</v>
      </c>
      <c r="E17" s="47">
        <v>280000</v>
      </c>
      <c r="F17" s="47">
        <v>280000</v>
      </c>
      <c r="G17" s="14">
        <f t="shared" si="0"/>
        <v>1</v>
      </c>
      <c r="H17" s="47"/>
      <c r="I17" s="14">
        <f t="shared" si="1"/>
        <v>0</v>
      </c>
      <c r="J17" s="47"/>
      <c r="K17" s="15" t="e">
        <f t="shared" si="2"/>
        <v>#DIV/0!</v>
      </c>
    </row>
    <row r="18" spans="1:11" s="7" customFormat="1" ht="14.25">
      <c r="A18" s="12"/>
      <c r="B18" s="12"/>
      <c r="C18" s="12"/>
      <c r="D18" s="45"/>
      <c r="E18" s="49"/>
      <c r="F18" s="49"/>
      <c r="G18" s="14" t="e">
        <f t="shared" si="0"/>
        <v>#DIV/0!</v>
      </c>
      <c r="H18" s="49"/>
      <c r="I18" s="14" t="e">
        <f t="shared" si="1"/>
        <v>#DIV/0!</v>
      </c>
      <c r="J18" s="49"/>
      <c r="K18" s="15" t="e">
        <f t="shared" si="2"/>
        <v>#DIV/0!</v>
      </c>
    </row>
    <row r="19" spans="1:11" s="7" customFormat="1" ht="14.25">
      <c r="A19" s="11"/>
      <c r="B19" s="11">
        <v>64</v>
      </c>
      <c r="C19" s="12" t="s">
        <v>8</v>
      </c>
      <c r="D19" s="41" t="s">
        <v>17</v>
      </c>
      <c r="E19" s="42">
        <f>SUM(E20:E21)</f>
        <v>200000</v>
      </c>
      <c r="F19" s="42">
        <f>SUM(F20:F21)</f>
        <v>200000</v>
      </c>
      <c r="G19" s="14">
        <f t="shared" si="0"/>
        <v>1</v>
      </c>
      <c r="H19" s="57">
        <v>250000</v>
      </c>
      <c r="I19" s="14">
        <f t="shared" si="1"/>
        <v>1.25</v>
      </c>
      <c r="J19" s="57">
        <v>250000</v>
      </c>
      <c r="K19" s="15">
        <f t="shared" si="2"/>
        <v>1</v>
      </c>
    </row>
    <row r="20" spans="1:11" s="7" customFormat="1" ht="14.25">
      <c r="A20" s="12"/>
      <c r="B20" s="12"/>
      <c r="C20" s="12">
        <v>641</v>
      </c>
      <c r="D20" s="45" t="s">
        <v>18</v>
      </c>
      <c r="E20" s="47">
        <v>0</v>
      </c>
      <c r="F20" s="47">
        <v>0</v>
      </c>
      <c r="G20" s="14" t="e">
        <f t="shared" si="0"/>
        <v>#DIV/0!</v>
      </c>
      <c r="H20" s="47">
        <v>0</v>
      </c>
      <c r="I20" s="14" t="e">
        <f t="shared" si="1"/>
        <v>#DIV/0!</v>
      </c>
      <c r="J20" s="47">
        <v>0</v>
      </c>
      <c r="K20" s="15" t="e">
        <f t="shared" si="2"/>
        <v>#DIV/0!</v>
      </c>
    </row>
    <row r="21" spans="1:11" s="7" customFormat="1" ht="14.25">
      <c r="A21" s="12"/>
      <c r="B21" s="12"/>
      <c r="C21" s="12">
        <v>642</v>
      </c>
      <c r="D21" s="45" t="s">
        <v>19</v>
      </c>
      <c r="E21" s="47">
        <v>200000</v>
      </c>
      <c r="F21" s="47">
        <v>200000</v>
      </c>
      <c r="G21" s="14">
        <f t="shared" si="0"/>
        <v>1</v>
      </c>
      <c r="H21" s="47">
        <v>250000</v>
      </c>
      <c r="I21" s="14">
        <f t="shared" si="1"/>
        <v>1.25</v>
      </c>
      <c r="J21" s="47">
        <v>250000</v>
      </c>
      <c r="K21" s="15">
        <f t="shared" si="2"/>
        <v>1</v>
      </c>
    </row>
    <row r="22" spans="1:11" s="7" customFormat="1" ht="14.25">
      <c r="A22" s="12"/>
      <c r="B22" s="12"/>
      <c r="C22" s="12"/>
      <c r="D22" s="45"/>
      <c r="E22" s="58"/>
      <c r="F22" s="58"/>
      <c r="G22" s="14" t="e">
        <f t="shared" si="0"/>
        <v>#DIV/0!</v>
      </c>
      <c r="H22" s="58"/>
      <c r="I22" s="14" t="e">
        <f t="shared" si="1"/>
        <v>#DIV/0!</v>
      </c>
      <c r="J22" s="58"/>
      <c r="K22" s="15" t="e">
        <f t="shared" si="2"/>
        <v>#DIV/0!</v>
      </c>
    </row>
    <row r="23" spans="1:11" s="7" customFormat="1" ht="27.75">
      <c r="A23" s="11"/>
      <c r="B23" s="11">
        <v>65</v>
      </c>
      <c r="C23" s="12" t="s">
        <v>8</v>
      </c>
      <c r="D23" s="41" t="s">
        <v>20</v>
      </c>
      <c r="E23" s="42">
        <f>SUM(E24:E25)</f>
        <v>17000</v>
      </c>
      <c r="F23" s="42">
        <f>SUM(F24:F25)</f>
        <v>17000</v>
      </c>
      <c r="G23" s="14">
        <f t="shared" si="0"/>
        <v>1</v>
      </c>
      <c r="H23" s="44">
        <v>15000</v>
      </c>
      <c r="I23" s="14">
        <f t="shared" si="1"/>
        <v>0.8823529411764706</v>
      </c>
      <c r="J23" s="44">
        <v>15000</v>
      </c>
      <c r="K23" s="15">
        <f t="shared" si="2"/>
        <v>1</v>
      </c>
    </row>
    <row r="24" spans="1:11" s="7" customFormat="1" ht="14.25">
      <c r="A24" s="11"/>
      <c r="B24" s="11"/>
      <c r="C24" s="12">
        <v>652</v>
      </c>
      <c r="D24" s="59" t="s">
        <v>21</v>
      </c>
      <c r="E24" s="60">
        <v>5000</v>
      </c>
      <c r="F24" s="60">
        <v>5000</v>
      </c>
      <c r="G24" s="14">
        <f t="shared" si="0"/>
        <v>1</v>
      </c>
      <c r="H24" s="44"/>
      <c r="I24" s="14">
        <f t="shared" si="1"/>
        <v>0</v>
      </c>
      <c r="J24" s="44"/>
      <c r="K24" s="15" t="e">
        <f t="shared" si="2"/>
        <v>#DIV/0!</v>
      </c>
    </row>
    <row r="25" spans="1:11" s="7" customFormat="1" ht="14.25">
      <c r="A25" s="12"/>
      <c r="B25" s="12"/>
      <c r="C25" s="12">
        <v>653</v>
      </c>
      <c r="D25" s="45" t="s">
        <v>22</v>
      </c>
      <c r="E25" s="46">
        <v>12000</v>
      </c>
      <c r="F25" s="46">
        <v>12000</v>
      </c>
      <c r="G25" s="14">
        <f t="shared" si="0"/>
        <v>1</v>
      </c>
      <c r="H25" s="46"/>
      <c r="I25" s="14">
        <f t="shared" si="1"/>
        <v>0</v>
      </c>
      <c r="J25" s="46"/>
      <c r="K25" s="15" t="e">
        <f t="shared" si="2"/>
        <v>#DIV/0!</v>
      </c>
    </row>
    <row r="26" spans="1:11" s="7" customFormat="1" ht="27.75">
      <c r="A26" s="11"/>
      <c r="B26" s="11">
        <v>66</v>
      </c>
      <c r="C26" s="12" t="s">
        <v>8</v>
      </c>
      <c r="D26" s="41" t="s">
        <v>38</v>
      </c>
      <c r="E26" s="42">
        <v>200000</v>
      </c>
      <c r="F26" s="42">
        <v>200000</v>
      </c>
      <c r="G26" s="14">
        <f t="shared" si="0"/>
        <v>1</v>
      </c>
      <c r="H26" s="44">
        <v>70000</v>
      </c>
      <c r="I26" s="14">
        <f t="shared" si="1"/>
        <v>0.35</v>
      </c>
      <c r="J26" s="44">
        <v>70000</v>
      </c>
      <c r="K26" s="15">
        <f t="shared" si="2"/>
        <v>1</v>
      </c>
    </row>
    <row r="27" spans="1:11" s="20" customFormat="1" ht="27">
      <c r="A27" s="27"/>
      <c r="B27" s="27"/>
      <c r="C27" s="19">
        <v>663</v>
      </c>
      <c r="D27" s="69" t="s">
        <v>39</v>
      </c>
      <c r="E27" s="75">
        <v>200000</v>
      </c>
      <c r="F27" s="75">
        <v>200000</v>
      </c>
      <c r="G27" s="14">
        <f t="shared" si="0"/>
        <v>1</v>
      </c>
      <c r="H27" s="53"/>
      <c r="I27" s="14">
        <f t="shared" si="1"/>
        <v>0</v>
      </c>
      <c r="J27" s="53"/>
      <c r="K27" s="15" t="e">
        <f t="shared" si="2"/>
        <v>#DIV/0!</v>
      </c>
    </row>
    <row r="28" spans="1:11" s="7" customFormat="1" ht="14.25">
      <c r="A28" s="12"/>
      <c r="B28" s="12"/>
      <c r="C28" s="12"/>
      <c r="D28" s="45"/>
      <c r="E28" s="58"/>
      <c r="F28" s="58"/>
      <c r="G28" s="14" t="e">
        <f t="shared" si="0"/>
        <v>#DIV/0!</v>
      </c>
      <c r="H28" s="58"/>
      <c r="I28" s="14" t="e">
        <f t="shared" si="1"/>
        <v>#DIV/0!</v>
      </c>
      <c r="J28" s="58"/>
      <c r="K28" s="15" t="e">
        <f t="shared" si="2"/>
        <v>#DIV/0!</v>
      </c>
    </row>
    <row r="29" spans="1:11" s="7" customFormat="1" ht="14.25">
      <c r="A29" s="21" t="s">
        <v>23</v>
      </c>
      <c r="B29" s="22"/>
      <c r="C29" s="19"/>
      <c r="D29" s="50"/>
      <c r="E29" s="61"/>
      <c r="F29" s="61"/>
      <c r="G29" s="14" t="e">
        <f t="shared" si="0"/>
        <v>#DIV/0!</v>
      </c>
      <c r="H29" s="62"/>
      <c r="I29" s="14" t="e">
        <f t="shared" si="1"/>
        <v>#DIV/0!</v>
      </c>
      <c r="J29" s="62"/>
      <c r="K29" s="15" t="e">
        <f t="shared" si="2"/>
        <v>#DIV/0!</v>
      </c>
    </row>
    <row r="30" spans="1:11" s="7" customFormat="1" ht="14.25">
      <c r="A30" s="11"/>
      <c r="B30" s="11"/>
      <c r="C30" s="12"/>
      <c r="D30" s="41"/>
      <c r="E30" s="58"/>
      <c r="F30" s="58"/>
      <c r="G30" s="14" t="e">
        <f t="shared" si="0"/>
        <v>#DIV/0!</v>
      </c>
      <c r="H30" s="58"/>
      <c r="I30" s="14" t="e">
        <f t="shared" si="1"/>
        <v>#DIV/0!</v>
      </c>
      <c r="J30" s="58"/>
      <c r="K30" s="15" t="e">
        <f t="shared" si="2"/>
        <v>#DIV/0!</v>
      </c>
    </row>
    <row r="31" spans="1:11" s="7" customFormat="1" ht="27">
      <c r="A31" s="23" t="s">
        <v>24</v>
      </c>
      <c r="B31" s="24"/>
      <c r="C31" s="25" t="s">
        <v>8</v>
      </c>
      <c r="D31" s="63" t="s">
        <v>25</v>
      </c>
      <c r="E31" s="64">
        <v>150000</v>
      </c>
      <c r="F31" s="64">
        <v>150000</v>
      </c>
      <c r="G31" s="14">
        <f t="shared" si="0"/>
        <v>1</v>
      </c>
      <c r="H31" s="64">
        <v>0</v>
      </c>
      <c r="I31" s="14">
        <f t="shared" si="1"/>
        <v>0</v>
      </c>
      <c r="J31" s="64">
        <v>0</v>
      </c>
      <c r="K31" s="15" t="e">
        <f t="shared" si="2"/>
        <v>#DIV/0!</v>
      </c>
    </row>
    <row r="32" spans="1:11" s="7" customFormat="1" ht="27">
      <c r="A32" s="26"/>
      <c r="B32" s="26">
        <v>71</v>
      </c>
      <c r="C32" s="16" t="s">
        <v>8</v>
      </c>
      <c r="D32" s="63" t="s">
        <v>26</v>
      </c>
      <c r="E32" s="64"/>
      <c r="F32" s="64"/>
      <c r="G32" s="14" t="e">
        <f t="shared" si="0"/>
        <v>#DIV/0!</v>
      </c>
      <c r="H32" s="65">
        <v>0</v>
      </c>
      <c r="I32" s="14" t="e">
        <f t="shared" si="1"/>
        <v>#DIV/0!</v>
      </c>
      <c r="J32" s="65">
        <v>0</v>
      </c>
      <c r="K32" s="15" t="e">
        <f t="shared" si="2"/>
        <v>#DIV/0!</v>
      </c>
    </row>
    <row r="33" spans="1:11" s="7" customFormat="1" ht="27">
      <c r="A33" s="16"/>
      <c r="B33" s="16"/>
      <c r="C33" s="16">
        <v>711</v>
      </c>
      <c r="D33" s="66" t="s">
        <v>27</v>
      </c>
      <c r="E33" s="49"/>
      <c r="F33" s="49"/>
      <c r="G33" s="14" t="e">
        <f t="shared" si="0"/>
        <v>#DIV/0!</v>
      </c>
      <c r="H33" s="49"/>
      <c r="I33" s="14" t="e">
        <f t="shared" si="1"/>
        <v>#DIV/0!</v>
      </c>
      <c r="J33" s="49"/>
      <c r="K33" s="15" t="e">
        <f t="shared" si="2"/>
        <v>#DIV/0!</v>
      </c>
    </row>
    <row r="34" spans="1:11" s="20" customFormat="1" ht="27">
      <c r="A34" s="27"/>
      <c r="B34" s="27">
        <v>72</v>
      </c>
      <c r="C34" s="19" t="s">
        <v>8</v>
      </c>
      <c r="D34" s="50" t="s">
        <v>28</v>
      </c>
      <c r="E34" s="52">
        <v>150000</v>
      </c>
      <c r="F34" s="52">
        <v>150000</v>
      </c>
      <c r="G34" s="14">
        <f t="shared" si="0"/>
        <v>1</v>
      </c>
      <c r="H34" s="52"/>
      <c r="I34" s="14">
        <f t="shared" si="1"/>
        <v>0</v>
      </c>
      <c r="J34" s="52">
        <v>0</v>
      </c>
      <c r="K34" s="15" t="e">
        <f t="shared" si="2"/>
        <v>#DIV/0!</v>
      </c>
    </row>
    <row r="35" spans="1:11" s="7" customFormat="1" ht="14.25">
      <c r="A35" s="16"/>
      <c r="B35" s="16"/>
      <c r="C35" s="16">
        <v>721</v>
      </c>
      <c r="D35" s="66" t="s">
        <v>29</v>
      </c>
      <c r="E35" s="49">
        <v>150000</v>
      </c>
      <c r="F35" s="49">
        <v>150000</v>
      </c>
      <c r="G35" s="14">
        <f t="shared" si="0"/>
        <v>1</v>
      </c>
      <c r="H35" s="42"/>
      <c r="I35" s="14">
        <f t="shared" si="1"/>
        <v>0</v>
      </c>
      <c r="J35" s="42"/>
      <c r="K35" s="15" t="e">
        <f t="shared" si="2"/>
        <v>#DIV/0!</v>
      </c>
    </row>
    <row r="36" spans="1:11" s="7" customFormat="1" ht="14.25">
      <c r="A36" s="16"/>
      <c r="B36" s="16"/>
      <c r="C36" s="16">
        <v>725</v>
      </c>
      <c r="D36" s="66" t="s">
        <v>30</v>
      </c>
      <c r="E36" s="49"/>
      <c r="F36" s="49"/>
      <c r="G36" s="14" t="e">
        <f t="shared" si="0"/>
        <v>#DIV/0!</v>
      </c>
      <c r="H36" s="42"/>
      <c r="I36" s="14" t="e">
        <f t="shared" si="1"/>
        <v>#DIV/0!</v>
      </c>
      <c r="J36" s="42"/>
      <c r="K36" s="15" t="e">
        <f t="shared" si="2"/>
        <v>#DIV/0!</v>
      </c>
    </row>
    <row r="37" spans="1:11" s="7" customFormat="1" ht="14.25">
      <c r="A37" s="11"/>
      <c r="B37" s="11"/>
      <c r="C37" s="12"/>
      <c r="D37" s="41"/>
      <c r="E37" s="44"/>
      <c r="F37" s="44"/>
      <c r="G37" s="14" t="e">
        <f t="shared" si="0"/>
        <v>#DIV/0!</v>
      </c>
      <c r="H37" s="42"/>
      <c r="I37" s="14" t="e">
        <f t="shared" si="1"/>
        <v>#DIV/0!</v>
      </c>
      <c r="J37" s="42"/>
      <c r="K37" s="15" t="e">
        <f t="shared" si="2"/>
        <v>#DIV/0!</v>
      </c>
    </row>
    <row r="38" spans="1:13" s="7" customFormat="1" ht="14.25">
      <c r="A38" s="278" t="s">
        <v>31</v>
      </c>
      <c r="B38" s="278"/>
      <c r="C38" s="278"/>
      <c r="D38" s="278"/>
      <c r="E38" s="42">
        <f>E31+E8</f>
        <v>1878228</v>
      </c>
      <c r="F38" s="42">
        <f>F31+F8</f>
        <v>1878228</v>
      </c>
      <c r="G38" s="14">
        <f t="shared" si="0"/>
        <v>1</v>
      </c>
      <c r="H38" s="42">
        <f>H31+H8</f>
        <v>1169450</v>
      </c>
      <c r="I38" s="14">
        <f t="shared" si="1"/>
        <v>0.6226347387005199</v>
      </c>
      <c r="J38" s="42">
        <f>J31+J8</f>
        <v>1149682</v>
      </c>
      <c r="K38" s="15">
        <f t="shared" si="2"/>
        <v>0.9830963273333618</v>
      </c>
      <c r="L38" s="28"/>
      <c r="M38" s="28"/>
    </row>
    <row r="39" spans="1:13" ht="14.25">
      <c r="A39" s="29"/>
      <c r="B39" s="29"/>
      <c r="C39" s="29"/>
      <c r="D39" s="29"/>
      <c r="E39" s="13"/>
      <c r="F39" s="13"/>
      <c r="G39" s="14" t="e">
        <f t="shared" si="0"/>
        <v>#DIV/0!</v>
      </c>
      <c r="H39" s="14"/>
      <c r="I39" s="14" t="e">
        <f t="shared" si="1"/>
        <v>#DIV/0!</v>
      </c>
      <c r="J39" s="14"/>
      <c r="K39" s="15" t="e">
        <f t="shared" si="2"/>
        <v>#DIV/0!</v>
      </c>
      <c r="L39" s="30"/>
      <c r="M39" s="30"/>
    </row>
    <row r="40" spans="1:13" s="7" customFormat="1" ht="13.5">
      <c r="A40" s="2" t="s">
        <v>32</v>
      </c>
      <c r="B40" s="31"/>
      <c r="C40" s="31"/>
      <c r="D40" s="31"/>
      <c r="E40" s="13"/>
      <c r="F40" s="13"/>
      <c r="G40" s="14" t="e">
        <f t="shared" si="0"/>
        <v>#DIV/0!</v>
      </c>
      <c r="H40" s="15"/>
      <c r="I40" s="14" t="e">
        <f t="shared" si="1"/>
        <v>#DIV/0!</v>
      </c>
      <c r="J40" s="15"/>
      <c r="K40" s="15" t="e">
        <f t="shared" si="2"/>
        <v>#DIV/0!</v>
      </c>
      <c r="L40" s="28"/>
      <c r="M40" s="28"/>
    </row>
    <row r="41" spans="1:13" ht="14.25">
      <c r="A41" s="29"/>
      <c r="B41" s="29"/>
      <c r="C41" s="29"/>
      <c r="D41" s="29"/>
      <c r="E41" s="13"/>
      <c r="F41" s="13"/>
      <c r="G41" s="14" t="e">
        <f t="shared" si="0"/>
        <v>#DIV/0!</v>
      </c>
      <c r="H41" s="15"/>
      <c r="I41" s="14" t="e">
        <f t="shared" si="1"/>
        <v>#DIV/0!</v>
      </c>
      <c r="J41" s="15"/>
      <c r="K41" s="15" t="e">
        <f t="shared" si="2"/>
        <v>#DIV/0!</v>
      </c>
      <c r="L41" s="30"/>
      <c r="M41" s="30"/>
    </row>
    <row r="42" spans="1:13" s="20" customFormat="1" ht="27">
      <c r="A42" s="24">
        <v>8</v>
      </c>
      <c r="B42" s="24"/>
      <c r="C42" s="25" t="s">
        <v>8</v>
      </c>
      <c r="D42" s="50" t="s">
        <v>33</v>
      </c>
      <c r="E42" s="52">
        <v>100000</v>
      </c>
      <c r="F42" s="52">
        <v>0</v>
      </c>
      <c r="G42" s="14">
        <f t="shared" si="0"/>
        <v>0</v>
      </c>
      <c r="H42" s="51"/>
      <c r="I42" s="14" t="e">
        <f t="shared" si="1"/>
        <v>#DIV/0!</v>
      </c>
      <c r="J42" s="51">
        <f>J43</f>
        <v>0</v>
      </c>
      <c r="K42" s="15" t="e">
        <f t="shared" si="2"/>
        <v>#DIV/0!</v>
      </c>
      <c r="L42" s="32"/>
      <c r="M42" s="32"/>
    </row>
    <row r="43" spans="1:13" s="20" customFormat="1" ht="13.5">
      <c r="A43" s="27"/>
      <c r="B43" s="27">
        <v>84</v>
      </c>
      <c r="C43" s="19" t="s">
        <v>8</v>
      </c>
      <c r="D43" s="50" t="s">
        <v>34</v>
      </c>
      <c r="E43" s="52">
        <v>100000</v>
      </c>
      <c r="F43" s="52">
        <v>0</v>
      </c>
      <c r="G43" s="14">
        <f t="shared" si="0"/>
        <v>0</v>
      </c>
      <c r="H43" s="51">
        <f>SUM(H44)</f>
        <v>0</v>
      </c>
      <c r="I43" s="14" t="e">
        <f t="shared" si="1"/>
        <v>#DIV/0!</v>
      </c>
      <c r="J43" s="51">
        <f>SUM(J44)</f>
        <v>0</v>
      </c>
      <c r="K43" s="15" t="e">
        <f t="shared" si="2"/>
        <v>#DIV/0!</v>
      </c>
      <c r="L43" s="32"/>
      <c r="M43" s="32"/>
    </row>
    <row r="44" spans="1:13" s="20" customFormat="1" ht="27">
      <c r="A44" s="19"/>
      <c r="B44" s="19"/>
      <c r="C44" s="19">
        <v>842</v>
      </c>
      <c r="D44" s="54" t="s">
        <v>35</v>
      </c>
      <c r="E44" s="76"/>
      <c r="F44" s="76"/>
      <c r="G44" s="14" t="e">
        <f t="shared" si="0"/>
        <v>#DIV/0!</v>
      </c>
      <c r="H44" s="55">
        <v>0</v>
      </c>
      <c r="I44" s="14" t="e">
        <f t="shared" si="1"/>
        <v>#DIV/0!</v>
      </c>
      <c r="J44" s="55">
        <v>0</v>
      </c>
      <c r="K44" s="15" t="e">
        <f t="shared" si="2"/>
        <v>#DIV/0!</v>
      </c>
      <c r="L44" s="32"/>
      <c r="M44" s="32"/>
    </row>
    <row r="45" spans="1:13" s="7" customFormat="1" ht="13.5">
      <c r="A45" s="16"/>
      <c r="B45" s="16"/>
      <c r="C45" s="16"/>
      <c r="D45" s="66"/>
      <c r="E45" s="49"/>
      <c r="F45" s="49"/>
      <c r="G45" s="14" t="e">
        <f t="shared" si="0"/>
        <v>#DIV/0!</v>
      </c>
      <c r="H45" s="67"/>
      <c r="I45" s="14" t="e">
        <f t="shared" si="1"/>
        <v>#DIV/0!</v>
      </c>
      <c r="J45" s="67"/>
      <c r="K45" s="15" t="e">
        <f t="shared" si="2"/>
        <v>#DIV/0!</v>
      </c>
      <c r="L45" s="28"/>
      <c r="M45" s="28"/>
    </row>
    <row r="46" spans="1:13" s="7" customFormat="1" ht="14.25">
      <c r="A46" s="278" t="s">
        <v>31</v>
      </c>
      <c r="B46" s="278"/>
      <c r="C46" s="278"/>
      <c r="D46" s="278"/>
      <c r="E46" s="42"/>
      <c r="F46" s="42"/>
      <c r="G46" s="14" t="e">
        <f t="shared" si="0"/>
        <v>#DIV/0!</v>
      </c>
      <c r="H46" s="43">
        <f>H42</f>
        <v>0</v>
      </c>
      <c r="I46" s="14" t="e">
        <f t="shared" si="1"/>
        <v>#DIV/0!</v>
      </c>
      <c r="J46" s="43">
        <f>J42</f>
        <v>0</v>
      </c>
      <c r="K46" s="15" t="e">
        <f t="shared" si="2"/>
        <v>#DIV/0!</v>
      </c>
      <c r="L46" s="28"/>
      <c r="M46" s="28"/>
    </row>
    <row r="47" spans="1:13" ht="14.25">
      <c r="A47" s="33"/>
      <c r="B47" s="33"/>
      <c r="C47" s="34"/>
      <c r="D47" s="35"/>
      <c r="E47" s="80"/>
      <c r="F47" s="36"/>
      <c r="G47" s="14" t="e">
        <f t="shared" si="0"/>
        <v>#DIV/0!</v>
      </c>
      <c r="H47" s="37"/>
      <c r="I47" s="14" t="e">
        <f t="shared" si="1"/>
        <v>#DIV/0!</v>
      </c>
      <c r="J47" s="37"/>
      <c r="K47" s="15" t="e">
        <f t="shared" si="2"/>
        <v>#DIV/0!</v>
      </c>
      <c r="L47" s="30"/>
      <c r="M47" s="30"/>
    </row>
    <row r="48" spans="1:13" ht="14.25">
      <c r="A48" s="38"/>
      <c r="B48" s="38"/>
      <c r="C48" s="38"/>
      <c r="D48" s="70" t="s">
        <v>36</v>
      </c>
      <c r="E48" s="81">
        <f>E8+E31+E42</f>
        <v>1978228</v>
      </c>
      <c r="F48" s="81">
        <f>F8+F31+F42</f>
        <v>1878228</v>
      </c>
      <c r="G48" s="14">
        <f t="shared" si="0"/>
        <v>0.949449709538031</v>
      </c>
      <c r="H48" s="68"/>
      <c r="I48" s="14">
        <f t="shared" si="1"/>
        <v>0</v>
      </c>
      <c r="J48" s="68">
        <f>J8+J31+J42</f>
        <v>1149682</v>
      </c>
      <c r="K48" s="15" t="e">
        <f t="shared" si="2"/>
        <v>#DIV/0!</v>
      </c>
      <c r="L48" s="30"/>
      <c r="M48" s="30"/>
    </row>
    <row r="49" spans="8:13" ht="14.25">
      <c r="H49" s="37"/>
      <c r="I49" s="37"/>
      <c r="J49" s="37"/>
      <c r="K49" s="37"/>
      <c r="L49" s="30"/>
      <c r="M49" s="30"/>
    </row>
    <row r="52" spans="6:10" ht="14.25">
      <c r="F52" s="37"/>
      <c r="J52" s="37"/>
    </row>
  </sheetData>
  <sheetProtection/>
  <mergeCells count="4">
    <mergeCell ref="A1:K1"/>
    <mergeCell ref="A2:K2"/>
    <mergeCell ref="A38:D38"/>
    <mergeCell ref="A46:D46"/>
  </mergeCells>
  <printOptions/>
  <pageMargins left="0.11811023622047245" right="0.11811023622047245" top="0.5511811023622047" bottom="0.35433070866141736" header="0.31496062992125984" footer="0.31496062992125984"/>
  <pageSetup horizontalDpi="600" verticalDpi="600" orientation="landscape" r:id="rId1"/>
  <headerFooter>
    <oddFooter>&amp;C&amp;P/&amp;N&amp;ROpćina Šestanovac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258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2.8515625" style="0" customWidth="1"/>
    <col min="2" max="2" width="2.7109375" style="91" customWidth="1"/>
    <col min="3" max="3" width="1.421875" style="91" customWidth="1"/>
    <col min="4" max="4" width="4.7109375" style="92" customWidth="1"/>
    <col min="5" max="5" width="67.57421875" style="0" customWidth="1"/>
    <col min="6" max="6" width="16.00390625" style="93" hidden="1" customWidth="1"/>
    <col min="7" max="7" width="6.00390625" style="94" hidden="1" customWidth="1"/>
    <col min="8" max="8" width="25.28125" style="95" hidden="1" customWidth="1"/>
    <col min="9" max="9" width="18.7109375" style="30" customWidth="1"/>
    <col min="10" max="10" width="19.00390625" style="30" customWidth="1"/>
    <col min="11" max="11" width="19.00390625" style="127" customWidth="1"/>
    <col min="12" max="12" width="7.7109375" style="275" customWidth="1"/>
    <col min="13" max="13" width="3.140625" style="157" customWidth="1"/>
    <col min="14" max="14" width="29.421875" style="0" customWidth="1"/>
    <col min="15" max="15" width="19.00390625" style="0" customWidth="1"/>
    <col min="16" max="16" width="15.140625" style="30" customWidth="1"/>
    <col min="17" max="17" width="10.00390625" style="30" customWidth="1"/>
    <col min="18" max="18" width="16.28125" style="30" customWidth="1"/>
    <col min="19" max="19" width="15.140625" style="30" customWidth="1"/>
    <col min="20" max="20" width="5.140625" style="96" customWidth="1"/>
    <col min="21" max="21" width="5.00390625" style="0" customWidth="1"/>
    <col min="22" max="22" width="4.28125" style="0" customWidth="1"/>
    <col min="23" max="24" width="16.57421875" style="90" customWidth="1"/>
  </cols>
  <sheetData>
    <row r="1" spans="1:20" ht="21">
      <c r="A1" s="82"/>
      <c r="B1" s="83"/>
      <c r="C1" s="83"/>
      <c r="D1" s="84"/>
      <c r="E1" s="85" t="s">
        <v>0</v>
      </c>
      <c r="F1" s="86"/>
      <c r="G1" s="87"/>
      <c r="H1" s="88"/>
      <c r="I1" s="89"/>
      <c r="J1" s="85"/>
      <c r="K1" s="85"/>
      <c r="L1" s="85"/>
      <c r="M1" s="85"/>
      <c r="N1" s="85"/>
      <c r="O1" s="85"/>
      <c r="P1" s="89"/>
      <c r="Q1" s="89"/>
      <c r="R1" s="89"/>
      <c r="S1" s="89"/>
      <c r="T1" s="87"/>
    </row>
    <row r="2" spans="10:13" ht="15">
      <c r="J2"/>
      <c r="K2"/>
      <c r="L2"/>
      <c r="M2"/>
    </row>
    <row r="3" spans="5:13" ht="15">
      <c r="E3" s="97" t="s">
        <v>48</v>
      </c>
      <c r="F3" s="98"/>
      <c r="G3" s="99"/>
      <c r="J3"/>
      <c r="K3"/>
      <c r="L3"/>
      <c r="M3"/>
    </row>
    <row r="4" spans="6:20" ht="15">
      <c r="F4" s="100"/>
      <c r="G4" s="94" t="s">
        <v>49</v>
      </c>
      <c r="H4" s="101"/>
      <c r="K4" s="102"/>
      <c r="L4" s="103" t="s">
        <v>50</v>
      </c>
      <c r="M4" s="104"/>
      <c r="N4" s="105"/>
      <c r="O4" s="105"/>
      <c r="Q4" s="30" t="s">
        <v>51</v>
      </c>
      <c r="S4" s="30">
        <v>20</v>
      </c>
      <c r="T4" s="106">
        <v>20242023</v>
      </c>
    </row>
    <row r="5" spans="1:20" s="109" customFormat="1" ht="15">
      <c r="A5" s="107" t="s">
        <v>52</v>
      </c>
      <c r="B5" s="108"/>
      <c r="C5" s="108"/>
      <c r="D5" s="108"/>
      <c r="F5" s="110">
        <v>2014</v>
      </c>
      <c r="G5" s="94" t="s">
        <v>53</v>
      </c>
      <c r="H5" s="111"/>
      <c r="I5" s="109" t="s">
        <v>54</v>
      </c>
      <c r="J5" s="109">
        <v>2023</v>
      </c>
      <c r="K5" s="112" t="s">
        <v>55</v>
      </c>
      <c r="L5" s="113" t="s">
        <v>56</v>
      </c>
      <c r="M5" s="114" t="s">
        <v>57</v>
      </c>
      <c r="O5" s="109" t="s">
        <v>58</v>
      </c>
      <c r="P5" s="109">
        <v>2025</v>
      </c>
      <c r="Q5" s="109" t="s">
        <v>59</v>
      </c>
      <c r="R5" s="109" t="s">
        <v>60</v>
      </c>
      <c r="S5" s="109">
        <v>2025</v>
      </c>
      <c r="T5" s="96" t="s">
        <v>53</v>
      </c>
    </row>
    <row r="6" spans="1:20" ht="15">
      <c r="A6" s="115"/>
      <c r="B6" s="116"/>
      <c r="C6" s="116"/>
      <c r="D6" s="117"/>
      <c r="E6" s="115"/>
      <c r="F6" s="118" t="e">
        <f>F14+F8</f>
        <v>#REF!</v>
      </c>
      <c r="G6" s="118" t="e">
        <f>G14+G8</f>
        <v>#REF!</v>
      </c>
      <c r="H6" s="119"/>
      <c r="I6" s="118">
        <f>J6/7.5345</f>
        <v>1978228.897737076</v>
      </c>
      <c r="J6" s="118">
        <f>J14+J8</f>
        <v>14904965.63</v>
      </c>
      <c r="K6" s="120"/>
      <c r="L6" s="121" t="e">
        <f>J6/#REF!</f>
        <v>#REF!</v>
      </c>
      <c r="M6" s="122"/>
      <c r="N6" s="118"/>
      <c r="O6" s="118">
        <f>P6/7.5345</f>
        <v>1476644.7674032783</v>
      </c>
      <c r="P6" s="118">
        <f>P14+P8</f>
        <v>11125780</v>
      </c>
      <c r="Q6" s="118">
        <f aca="true" t="shared" si="0" ref="Q6:Q69">P6/J6</f>
        <v>0.7464478802692818</v>
      </c>
      <c r="R6" s="118">
        <f>S6/7.5345</f>
        <v>1456712.4560355695</v>
      </c>
      <c r="S6" s="118">
        <f>S14+S8</f>
        <v>10975600</v>
      </c>
      <c r="T6" s="123">
        <f aca="true" t="shared" si="1" ref="T6:T69">S6/P6</f>
        <v>0.986501620560536</v>
      </c>
    </row>
    <row r="7" spans="1:20" ht="15">
      <c r="A7" s="124" t="s">
        <v>61</v>
      </c>
      <c r="B7" s="125"/>
      <c r="C7" s="125"/>
      <c r="D7" s="126"/>
      <c r="E7" s="124"/>
      <c r="H7" s="119"/>
      <c r="I7" s="118">
        <f aca="true" t="shared" si="2" ref="I7:I70">J7/7.5345</f>
        <v>0</v>
      </c>
      <c r="L7" s="121"/>
      <c r="M7" s="128"/>
      <c r="N7" s="90"/>
      <c r="O7" s="118">
        <f aca="true" t="shared" si="3" ref="O7:O70">P7/7.5345</f>
        <v>0</v>
      </c>
      <c r="Q7" s="118" t="e">
        <f t="shared" si="0"/>
        <v>#DIV/0!</v>
      </c>
      <c r="R7" s="118">
        <f aca="true" t="shared" si="4" ref="R7:R70">S7/7.5345</f>
        <v>0</v>
      </c>
      <c r="T7" s="123" t="e">
        <f t="shared" si="1"/>
        <v>#DIV/0!</v>
      </c>
    </row>
    <row r="8" spans="1:20" ht="15">
      <c r="A8" s="129" t="s">
        <v>62</v>
      </c>
      <c r="B8" s="130"/>
      <c r="C8" s="130"/>
      <c r="D8" s="131"/>
      <c r="E8" s="129"/>
      <c r="F8" s="132">
        <f>F10</f>
        <v>100000</v>
      </c>
      <c r="G8" s="133" t="e">
        <f>#REF!/F8</f>
        <v>#REF!</v>
      </c>
      <c r="H8" s="119"/>
      <c r="I8" s="118">
        <f t="shared" si="2"/>
        <v>13272.280841462605</v>
      </c>
      <c r="J8" s="132">
        <v>100000</v>
      </c>
      <c r="K8" s="134">
        <v>13300</v>
      </c>
      <c r="L8" s="121" t="e">
        <f>J8/#REF!</f>
        <v>#REF!</v>
      </c>
      <c r="M8" s="135"/>
      <c r="N8" s="136"/>
      <c r="O8" s="118">
        <f t="shared" si="3"/>
        <v>13272.280841462605</v>
      </c>
      <c r="P8" s="132">
        <f>P9</f>
        <v>100000</v>
      </c>
      <c r="Q8" s="118">
        <f t="shared" si="0"/>
        <v>1</v>
      </c>
      <c r="R8" s="118">
        <f t="shared" si="4"/>
        <v>13272.280841462605</v>
      </c>
      <c r="S8" s="132">
        <f>S9</f>
        <v>100000</v>
      </c>
      <c r="T8" s="123">
        <f t="shared" si="1"/>
        <v>1</v>
      </c>
    </row>
    <row r="9" spans="1:20" ht="15">
      <c r="A9" s="137"/>
      <c r="B9" s="138" t="s">
        <v>63</v>
      </c>
      <c r="C9" s="138"/>
      <c r="D9" s="139"/>
      <c r="E9" s="137"/>
      <c r="F9" s="140">
        <f aca="true" t="shared" si="5" ref="F9:G11">F10</f>
        <v>100000</v>
      </c>
      <c r="G9" s="141" t="e">
        <f t="shared" si="5"/>
        <v>#REF!</v>
      </c>
      <c r="H9" s="119"/>
      <c r="I9" s="118">
        <f t="shared" si="2"/>
        <v>13272.280841462605</v>
      </c>
      <c r="J9" s="142">
        <v>100000</v>
      </c>
      <c r="L9" s="121" t="e">
        <f>J9/#REF!</f>
        <v>#REF!</v>
      </c>
      <c r="M9" s="143"/>
      <c r="N9" s="144"/>
      <c r="O9" s="118">
        <f t="shared" si="3"/>
        <v>13272.280841462605</v>
      </c>
      <c r="P9" s="142">
        <f>P10</f>
        <v>100000</v>
      </c>
      <c r="Q9" s="118">
        <f t="shared" si="0"/>
        <v>1</v>
      </c>
      <c r="R9" s="118">
        <f t="shared" si="4"/>
        <v>13272.280841462605</v>
      </c>
      <c r="S9" s="142">
        <f>S10</f>
        <v>100000</v>
      </c>
      <c r="T9" s="123">
        <f t="shared" si="1"/>
        <v>1</v>
      </c>
    </row>
    <row r="10" spans="1:20" ht="15">
      <c r="A10" s="129"/>
      <c r="B10" s="130"/>
      <c r="C10" s="130" t="s">
        <v>64</v>
      </c>
      <c r="D10" s="131"/>
      <c r="E10" s="129"/>
      <c r="F10" s="132">
        <f t="shared" si="5"/>
        <v>100000</v>
      </c>
      <c r="G10" s="133" t="e">
        <f t="shared" si="5"/>
        <v>#REF!</v>
      </c>
      <c r="H10" s="119"/>
      <c r="I10" s="118">
        <f t="shared" si="2"/>
        <v>13272.280841462605</v>
      </c>
      <c r="J10" s="132">
        <v>100000</v>
      </c>
      <c r="K10" s="134">
        <v>13300</v>
      </c>
      <c r="L10" s="121" t="e">
        <f>J10/#REF!</f>
        <v>#REF!</v>
      </c>
      <c r="M10" s="145"/>
      <c r="N10" s="146"/>
      <c r="O10" s="118">
        <f t="shared" si="3"/>
        <v>13272.280841462605</v>
      </c>
      <c r="P10" s="132">
        <f>P11</f>
        <v>100000</v>
      </c>
      <c r="Q10" s="118">
        <f t="shared" si="0"/>
        <v>1</v>
      </c>
      <c r="R10" s="118">
        <f t="shared" si="4"/>
        <v>13272.280841462605</v>
      </c>
      <c r="S10" s="132">
        <f>S11</f>
        <v>100000</v>
      </c>
      <c r="T10" s="123">
        <f t="shared" si="1"/>
        <v>1</v>
      </c>
    </row>
    <row r="11" spans="1:20" ht="15">
      <c r="A11" s="147"/>
      <c r="B11" s="148"/>
      <c r="C11" s="148" t="s">
        <v>65</v>
      </c>
      <c r="D11" s="149"/>
      <c r="E11" s="147"/>
      <c r="F11" s="150">
        <f t="shared" si="5"/>
        <v>100000</v>
      </c>
      <c r="G11" s="151" t="e">
        <f t="shared" si="5"/>
        <v>#REF!</v>
      </c>
      <c r="H11" s="119"/>
      <c r="I11" s="118">
        <f t="shared" si="2"/>
        <v>13272.280841462605</v>
      </c>
      <c r="J11" s="152">
        <v>100000</v>
      </c>
      <c r="K11" s="127">
        <v>13300</v>
      </c>
      <c r="L11" s="121" t="e">
        <f>J11/#REF!</f>
        <v>#REF!</v>
      </c>
      <c r="M11" s="153"/>
      <c r="N11" s="154"/>
      <c r="O11" s="118">
        <f t="shared" si="3"/>
        <v>13272.280841462605</v>
      </c>
      <c r="P11" s="152">
        <f>SUM(P12)</f>
        <v>100000</v>
      </c>
      <c r="Q11" s="118">
        <f t="shared" si="0"/>
        <v>1</v>
      </c>
      <c r="R11" s="118">
        <f t="shared" si="4"/>
        <v>13272.280841462605</v>
      </c>
      <c r="S11" s="152">
        <f>SUM(S12)</f>
        <v>100000</v>
      </c>
      <c r="T11" s="123">
        <f t="shared" si="1"/>
        <v>1</v>
      </c>
    </row>
    <row r="12" spans="1:20" ht="15">
      <c r="A12" s="92">
        <v>11</v>
      </c>
      <c r="D12" s="155" t="s">
        <v>66</v>
      </c>
      <c r="E12" s="156" t="s">
        <v>67</v>
      </c>
      <c r="F12" s="93">
        <v>100000</v>
      </c>
      <c r="G12" s="94" t="e">
        <f>#REF!/F12</f>
        <v>#REF!</v>
      </c>
      <c r="H12" s="119"/>
      <c r="I12" s="118">
        <f t="shared" si="2"/>
        <v>13272.280841462605</v>
      </c>
      <c r="J12" s="30">
        <v>100000</v>
      </c>
      <c r="K12" s="127">
        <v>13300</v>
      </c>
      <c r="L12" s="121" t="e">
        <f>J12/#REF!</f>
        <v>#REF!</v>
      </c>
      <c r="M12" s="157">
        <v>32</v>
      </c>
      <c r="N12" t="s">
        <v>68</v>
      </c>
      <c r="O12" s="118">
        <f t="shared" si="3"/>
        <v>13272.280841462605</v>
      </c>
      <c r="P12" s="30">
        <v>100000</v>
      </c>
      <c r="Q12" s="118">
        <f t="shared" si="0"/>
        <v>1</v>
      </c>
      <c r="R12" s="118">
        <f t="shared" si="4"/>
        <v>13272.280841462605</v>
      </c>
      <c r="S12" s="30">
        <v>100000</v>
      </c>
      <c r="T12" s="123">
        <f t="shared" si="1"/>
        <v>1</v>
      </c>
    </row>
    <row r="13" spans="1:24" s="158" customFormat="1" ht="14.25" customHeight="1">
      <c r="A13" s="124" t="s">
        <v>69</v>
      </c>
      <c r="B13" s="125"/>
      <c r="C13" s="125"/>
      <c r="D13" s="126"/>
      <c r="E13" s="124"/>
      <c r="F13" s="93"/>
      <c r="G13" s="94"/>
      <c r="H13" s="119"/>
      <c r="I13" s="118">
        <f t="shared" si="2"/>
        <v>0</v>
      </c>
      <c r="J13" s="30"/>
      <c r="K13" s="127"/>
      <c r="L13" s="121">
        <v>0</v>
      </c>
      <c r="M13" s="128"/>
      <c r="N13" s="90"/>
      <c r="O13" s="118">
        <f t="shared" si="3"/>
        <v>0</v>
      </c>
      <c r="P13" s="30"/>
      <c r="Q13" s="118" t="e">
        <f t="shared" si="0"/>
        <v>#DIV/0!</v>
      </c>
      <c r="R13" s="118">
        <f t="shared" si="4"/>
        <v>0</v>
      </c>
      <c r="S13" s="30"/>
      <c r="T13" s="123" t="e">
        <f t="shared" si="1"/>
        <v>#DIV/0!</v>
      </c>
      <c r="W13" s="159"/>
      <c r="X13" s="159"/>
    </row>
    <row r="14" spans="1:20" ht="14.25">
      <c r="A14" s="129" t="s">
        <v>70</v>
      </c>
      <c r="B14" s="130"/>
      <c r="C14" s="130"/>
      <c r="D14" s="131"/>
      <c r="E14" s="129"/>
      <c r="F14" s="132" t="e">
        <f>F16+F62+F88+F97+F115+F125+F136+F147+F160+F171+F195+F212+F216+F222+F242</f>
        <v>#REF!</v>
      </c>
      <c r="G14" s="132" t="e">
        <f>G16+G65+G91+G100+G116+G128+G139+G150+G163+G174+G198+G213+G217+G223+G239</f>
        <v>#REF!</v>
      </c>
      <c r="H14" s="119"/>
      <c r="I14" s="118">
        <f t="shared" si="2"/>
        <v>1964956.6168956135</v>
      </c>
      <c r="J14" s="132">
        <f>J16+J65+J91+J100+J116+J128+J139+J150+J163+J174+J198+J213+J217+J223+J239</f>
        <v>14804965.63</v>
      </c>
      <c r="K14" s="134"/>
      <c r="L14" s="132" t="e">
        <f>L16+L65+L91+L100+L116+L128+L139+L150+L163+L174+L198+L213+L217+L223+L239</f>
        <v>#REF!</v>
      </c>
      <c r="M14" s="132">
        <f>M16+M65+M91+M100+M116+M128+M139+M150+M163+M174+M198+M213+M217+M223+M239</f>
        <v>0</v>
      </c>
      <c r="N14" s="132">
        <f>N16+N65+N91+N100+N116+N128+N139+N150+N163+N174+N198+N213+N217+N223+N239</f>
        <v>0</v>
      </c>
      <c r="O14" s="118">
        <f t="shared" si="3"/>
        <v>1463372.4865618155</v>
      </c>
      <c r="P14" s="132">
        <f>P16+P65+P91+P100+P116+P128+P139+P150+P163+P174+P198+P213+P217+P223+P239</f>
        <v>11025780</v>
      </c>
      <c r="Q14" s="118">
        <f t="shared" si="0"/>
        <v>0.7447352648801793</v>
      </c>
      <c r="R14" s="118">
        <f t="shared" si="4"/>
        <v>1443440.175194107</v>
      </c>
      <c r="S14" s="132">
        <f>S16+S65+S91+S100+S116+S128+S139+S150+S163+S174+S198+S213+S217+S223+S239</f>
        <v>10875600</v>
      </c>
      <c r="T14" s="123">
        <f t="shared" si="1"/>
        <v>0.9863791949413103</v>
      </c>
    </row>
    <row r="15" spans="1:20" ht="14.25">
      <c r="A15" s="137"/>
      <c r="B15" s="138" t="s">
        <v>63</v>
      </c>
      <c r="C15" s="138"/>
      <c r="D15" s="139"/>
      <c r="E15" s="137"/>
      <c r="F15" s="140">
        <f>F16</f>
        <v>1909800</v>
      </c>
      <c r="G15" s="141" t="e">
        <f>#REF!/F15</f>
        <v>#REF!</v>
      </c>
      <c r="H15" s="119"/>
      <c r="I15" s="118">
        <f t="shared" si="2"/>
        <v>485247.8598447143</v>
      </c>
      <c r="J15" s="140">
        <f>J16</f>
        <v>3656100</v>
      </c>
      <c r="K15" s="120"/>
      <c r="L15" s="140" t="e">
        <f>L16</f>
        <v>#REF!</v>
      </c>
      <c r="M15" s="140">
        <f>M16</f>
        <v>0</v>
      </c>
      <c r="N15" s="140">
        <f>N16</f>
        <v>0</v>
      </c>
      <c r="O15" s="118">
        <f t="shared" si="3"/>
        <v>220532.21846174262</v>
      </c>
      <c r="P15" s="140">
        <f>P16</f>
        <v>1661600</v>
      </c>
      <c r="Q15" s="118">
        <f t="shared" si="0"/>
        <v>0.45447334591504607</v>
      </c>
      <c r="R15" s="118">
        <f t="shared" si="4"/>
        <v>193987.65677881744</v>
      </c>
      <c r="S15" s="140">
        <f>S16</f>
        <v>1461600</v>
      </c>
      <c r="T15" s="123">
        <f t="shared" si="1"/>
        <v>0.8796340876263842</v>
      </c>
    </row>
    <row r="16" spans="1:20" ht="15">
      <c r="A16" s="129"/>
      <c r="B16" s="130"/>
      <c r="C16" s="130" t="s">
        <v>71</v>
      </c>
      <c r="D16" s="131"/>
      <c r="E16" s="129"/>
      <c r="F16" s="132">
        <f>F17+F37+F27+F29+F33+F35+F39+F46+F48+F51+F53+F55+F57</f>
        <v>1909800</v>
      </c>
      <c r="G16" s="133" t="e">
        <f>#REF!/F16</f>
        <v>#REF!</v>
      </c>
      <c r="H16" s="119"/>
      <c r="I16" s="118">
        <f t="shared" si="2"/>
        <v>485247.8598447143</v>
      </c>
      <c r="J16" s="160">
        <f>J17+J37+J27+J29+J33+J35+J39+J46+J48+J51+J53+J55+J60+J58+J31+J43</f>
        <v>3656100</v>
      </c>
      <c r="K16" s="161"/>
      <c r="L16" s="121" t="e">
        <f>J16/#REF!</f>
        <v>#REF!</v>
      </c>
      <c r="M16" s="160">
        <f>M17+M37+M27+M29+M33+M35+M39+M46+M48+M51+M53+M55+M60+M58</f>
        <v>0</v>
      </c>
      <c r="N16" s="160">
        <f>N17+N37+N27+N29+N33+N35+N39+N46+N48+N51+N53+N55+N60+N58</f>
        <v>0</v>
      </c>
      <c r="O16" s="118">
        <f t="shared" si="3"/>
        <v>220532.21846174262</v>
      </c>
      <c r="P16" s="160">
        <f>P17+P37+P27+P29+P33+P35+P39+P46+P48+P51+P53+P55+P60+P58</f>
        <v>1661600</v>
      </c>
      <c r="Q16" s="118">
        <f t="shared" si="0"/>
        <v>0.45447334591504607</v>
      </c>
      <c r="R16" s="118">
        <f t="shared" si="4"/>
        <v>193987.65677881744</v>
      </c>
      <c r="S16" s="132">
        <f>S17+S27+S29+S33+S37+S39+S46+S35+S48+S51+S53+S55+S60+S58</f>
        <v>1461600</v>
      </c>
      <c r="T16" s="123">
        <f t="shared" si="1"/>
        <v>0.8796340876263842</v>
      </c>
    </row>
    <row r="17" spans="1:20" ht="15">
      <c r="A17" s="147"/>
      <c r="B17" s="148"/>
      <c r="C17" s="148"/>
      <c r="D17" s="149" t="s">
        <v>72</v>
      </c>
      <c r="E17" s="147"/>
      <c r="F17" s="150">
        <f>SUM(F18:F26)</f>
        <v>734800</v>
      </c>
      <c r="G17" s="151" t="e">
        <f>#REF!/F17</f>
        <v>#REF!</v>
      </c>
      <c r="H17" s="119"/>
      <c r="I17" s="118">
        <f t="shared" si="2"/>
        <v>107598.38078173733</v>
      </c>
      <c r="J17" s="162">
        <v>810700</v>
      </c>
      <c r="K17" s="163"/>
      <c r="L17" s="121" t="e">
        <f>J17/#REF!</f>
        <v>#REF!</v>
      </c>
      <c r="M17" s="164"/>
      <c r="N17" s="162"/>
      <c r="O17" s="118">
        <f t="shared" si="3"/>
        <v>100364.98772314022</v>
      </c>
      <c r="P17" s="162">
        <f>SUM(P18:P26)</f>
        <v>756200</v>
      </c>
      <c r="Q17" s="118">
        <f t="shared" si="0"/>
        <v>0.932774145799926</v>
      </c>
      <c r="R17" s="118">
        <f t="shared" si="4"/>
        <v>100364.98772314022</v>
      </c>
      <c r="S17" s="162">
        <f>SUM(S18:S26)</f>
        <v>756200</v>
      </c>
      <c r="T17" s="123">
        <f t="shared" si="1"/>
        <v>1</v>
      </c>
    </row>
    <row r="18" spans="1:20" ht="15">
      <c r="A18" s="92">
        <v>11</v>
      </c>
      <c r="D18" s="155" t="s">
        <v>73</v>
      </c>
      <c r="E18" s="156" t="s">
        <v>74</v>
      </c>
      <c r="F18" s="165">
        <v>400000</v>
      </c>
      <c r="G18" s="166" t="e">
        <f>#REF!/F18</f>
        <v>#REF!</v>
      </c>
      <c r="H18" s="119"/>
      <c r="I18" s="118">
        <f t="shared" si="2"/>
        <v>66122.5031521667</v>
      </c>
      <c r="J18" s="30">
        <v>498200</v>
      </c>
      <c r="K18" s="127">
        <v>67100</v>
      </c>
      <c r="L18" s="121" t="e">
        <f>J18/#REF!</f>
        <v>#REF!</v>
      </c>
      <c r="M18" s="157">
        <v>31</v>
      </c>
      <c r="N18" t="s">
        <v>75</v>
      </c>
      <c r="O18" s="118">
        <f t="shared" si="3"/>
        <v>66122.5031521667</v>
      </c>
      <c r="P18" s="30">
        <v>498200</v>
      </c>
      <c r="Q18" s="118">
        <f t="shared" si="0"/>
        <v>1</v>
      </c>
      <c r="R18" s="118">
        <f t="shared" si="4"/>
        <v>66122.5031521667</v>
      </c>
      <c r="S18" s="30">
        <v>498200</v>
      </c>
      <c r="T18" s="123">
        <f t="shared" si="1"/>
        <v>1</v>
      </c>
    </row>
    <row r="19" spans="1:20" ht="15">
      <c r="A19" s="92">
        <v>11</v>
      </c>
      <c r="D19" s="155">
        <v>312</v>
      </c>
      <c r="E19" s="156" t="s">
        <v>76</v>
      </c>
      <c r="F19" s="167">
        <v>10000</v>
      </c>
      <c r="G19" s="166" t="e">
        <f>#REF!/F19</f>
        <v>#REF!</v>
      </c>
      <c r="H19" s="119"/>
      <c r="I19" s="118">
        <f t="shared" si="2"/>
        <v>3981.684252438781</v>
      </c>
      <c r="J19" s="30">
        <v>30000</v>
      </c>
      <c r="K19" s="127">
        <v>4000</v>
      </c>
      <c r="L19" s="121" t="e">
        <f>J19/#REF!</f>
        <v>#REF!</v>
      </c>
      <c r="M19" s="157">
        <v>32</v>
      </c>
      <c r="N19" t="s">
        <v>68</v>
      </c>
      <c r="O19" s="118">
        <f t="shared" si="3"/>
        <v>33578.87052890039</v>
      </c>
      <c r="P19" s="30">
        <v>253000</v>
      </c>
      <c r="Q19" s="118">
        <f t="shared" si="0"/>
        <v>8.433333333333334</v>
      </c>
      <c r="R19" s="118">
        <f t="shared" si="4"/>
        <v>33578.87052890039</v>
      </c>
      <c r="S19" s="30">
        <v>253000</v>
      </c>
      <c r="T19" s="123">
        <f t="shared" si="1"/>
        <v>1</v>
      </c>
    </row>
    <row r="20" spans="1:20" ht="15">
      <c r="A20" s="92">
        <v>11</v>
      </c>
      <c r="D20" s="155" t="s">
        <v>77</v>
      </c>
      <c r="E20" s="156" t="s">
        <v>78</v>
      </c>
      <c r="F20" s="167">
        <v>60800</v>
      </c>
      <c r="G20" s="166" t="e">
        <f>#REF!/F20</f>
        <v>#REF!</v>
      </c>
      <c r="H20" s="119"/>
      <c r="I20" s="118">
        <f t="shared" si="2"/>
        <v>10153.294843718893</v>
      </c>
      <c r="J20" s="30">
        <v>76500</v>
      </c>
      <c r="K20" s="127">
        <v>10200</v>
      </c>
      <c r="L20" s="121" t="e">
        <f>J20/#REF!</f>
        <v>#REF!</v>
      </c>
      <c r="M20" s="157">
        <v>34</v>
      </c>
      <c r="N20" t="s">
        <v>79</v>
      </c>
      <c r="O20" s="118">
        <f t="shared" si="3"/>
        <v>663.6140420731302</v>
      </c>
      <c r="P20" s="30">
        <v>5000</v>
      </c>
      <c r="Q20" s="118">
        <f t="shared" si="0"/>
        <v>0.06535947712418301</v>
      </c>
      <c r="R20" s="118">
        <f t="shared" si="4"/>
        <v>663.6140420731302</v>
      </c>
      <c r="S20" s="30">
        <v>5000</v>
      </c>
      <c r="T20" s="123">
        <f t="shared" si="1"/>
        <v>1</v>
      </c>
    </row>
    <row r="21" spans="1:20" ht="15">
      <c r="A21" s="92">
        <v>11</v>
      </c>
      <c r="D21" s="155" t="s">
        <v>80</v>
      </c>
      <c r="E21" s="156" t="s">
        <v>81</v>
      </c>
      <c r="F21" s="167">
        <v>30000</v>
      </c>
      <c r="G21" s="166" t="e">
        <f>#REF!/F21</f>
        <v>#REF!</v>
      </c>
      <c r="H21" s="119"/>
      <c r="I21" s="118">
        <f t="shared" si="2"/>
        <v>5574.357953414294</v>
      </c>
      <c r="J21" s="30">
        <v>42000</v>
      </c>
      <c r="K21" s="127">
        <v>5500</v>
      </c>
      <c r="L21" s="121" t="e">
        <f>J21/#REF!</f>
        <v>#REF!</v>
      </c>
      <c r="O21" s="118">
        <f t="shared" si="3"/>
        <v>0</v>
      </c>
      <c r="Q21" s="118">
        <f t="shared" si="0"/>
        <v>0</v>
      </c>
      <c r="R21" s="118">
        <f t="shared" si="4"/>
        <v>0</v>
      </c>
      <c r="T21" s="123" t="e">
        <f t="shared" si="1"/>
        <v>#DIV/0!</v>
      </c>
    </row>
    <row r="22" spans="1:20" ht="15">
      <c r="A22" s="92">
        <v>11</v>
      </c>
      <c r="D22" s="155" t="s">
        <v>82</v>
      </c>
      <c r="E22" s="156" t="s">
        <v>83</v>
      </c>
      <c r="F22" s="167">
        <v>38000</v>
      </c>
      <c r="G22" s="166" t="e">
        <f>#REF!/F22</f>
        <v>#REF!</v>
      </c>
      <c r="H22" s="119"/>
      <c r="I22" s="118">
        <f t="shared" si="2"/>
        <v>5043.46671975579</v>
      </c>
      <c r="J22" s="30">
        <v>38000</v>
      </c>
      <c r="K22" s="127">
        <v>5000</v>
      </c>
      <c r="L22" s="121" t="e">
        <f>J22/#REF!</f>
        <v>#REF!</v>
      </c>
      <c r="N22" s="30">
        <f>O11+O17+O27+O29+O33+O46+O48+O53+O55+O66+O68+O70+O72+O74+O76+O78+O94+O101+O103+O105++O117+O122+O130+O135+O137+O140+O164+O175+O177+O179+O183+O185+O187++O203+O198+O214+O211+O218+O220+O224+O226+O228+O232+O239</f>
        <v>818366.182228416</v>
      </c>
      <c r="O22" s="118">
        <f t="shared" si="3"/>
        <v>0</v>
      </c>
      <c r="Q22" s="118">
        <f t="shared" si="0"/>
        <v>0</v>
      </c>
      <c r="R22" s="118">
        <f t="shared" si="4"/>
        <v>0</v>
      </c>
      <c r="T22" s="123" t="e">
        <f t="shared" si="1"/>
        <v>#DIV/0!</v>
      </c>
    </row>
    <row r="23" spans="1:20" ht="15">
      <c r="A23" s="92">
        <v>11</v>
      </c>
      <c r="D23" s="155" t="s">
        <v>84</v>
      </c>
      <c r="E23" s="156" t="s">
        <v>85</v>
      </c>
      <c r="F23" s="167">
        <v>99000</v>
      </c>
      <c r="G23" s="166" t="e">
        <f>#REF!/F23</f>
        <v>#REF!</v>
      </c>
      <c r="H23" s="119"/>
      <c r="I23" s="118">
        <f t="shared" si="2"/>
        <v>9157.873780609198</v>
      </c>
      <c r="J23" s="30">
        <v>69000</v>
      </c>
      <c r="K23" s="127">
        <v>9100</v>
      </c>
      <c r="L23" s="121" t="e">
        <f>J23/#REF!</f>
        <v>#REF!</v>
      </c>
      <c r="N23" s="30">
        <f>O39+O42</f>
        <v>103523.79056340831</v>
      </c>
      <c r="O23" s="118">
        <f t="shared" si="3"/>
        <v>0</v>
      </c>
      <c r="Q23" s="118">
        <f t="shared" si="0"/>
        <v>0</v>
      </c>
      <c r="R23" s="118">
        <f t="shared" si="4"/>
        <v>0</v>
      </c>
      <c r="T23" s="123" t="e">
        <f t="shared" si="1"/>
        <v>#DIV/0!</v>
      </c>
    </row>
    <row r="24" spans="1:20" ht="15">
      <c r="A24" s="92">
        <v>11</v>
      </c>
      <c r="D24" s="155" t="s">
        <v>66</v>
      </c>
      <c r="E24" s="156" t="s">
        <v>67</v>
      </c>
      <c r="F24" s="167">
        <v>92000</v>
      </c>
      <c r="G24" s="166" t="e">
        <f>#REF!/F24</f>
        <v>#REF!</v>
      </c>
      <c r="H24" s="119"/>
      <c r="I24" s="118">
        <f t="shared" si="2"/>
        <v>66361.40420731303</v>
      </c>
      <c r="J24" s="30">
        <v>500000</v>
      </c>
      <c r="K24" s="127">
        <v>66500</v>
      </c>
      <c r="L24" s="121" t="e">
        <f>J24/#REF!</f>
        <v>#REF!</v>
      </c>
      <c r="O24" s="118">
        <f t="shared" si="3"/>
        <v>0</v>
      </c>
      <c r="Q24" s="118">
        <f t="shared" si="0"/>
        <v>0</v>
      </c>
      <c r="R24" s="118">
        <f t="shared" si="4"/>
        <v>0</v>
      </c>
      <c r="T24" s="123" t="e">
        <f t="shared" si="1"/>
        <v>#DIV/0!</v>
      </c>
    </row>
    <row r="25" spans="1:20" ht="15">
      <c r="A25" s="92">
        <v>11</v>
      </c>
      <c r="D25" s="155" t="s">
        <v>86</v>
      </c>
      <c r="E25" s="156" t="s">
        <v>87</v>
      </c>
      <c r="F25" s="167">
        <v>5000</v>
      </c>
      <c r="G25" s="166" t="e">
        <f>#REF!/F25</f>
        <v>#REF!</v>
      </c>
      <c r="H25" s="119"/>
      <c r="I25" s="118">
        <f t="shared" si="2"/>
        <v>929.0596589023824</v>
      </c>
      <c r="J25" s="132">
        <v>7000</v>
      </c>
      <c r="K25" s="134">
        <v>1000</v>
      </c>
      <c r="L25" s="121" t="e">
        <f>J25/#REF!</f>
        <v>#REF!</v>
      </c>
      <c r="N25" s="90"/>
      <c r="O25" s="118">
        <f t="shared" si="3"/>
        <v>0</v>
      </c>
      <c r="P25" s="132"/>
      <c r="Q25" s="118">
        <f t="shared" si="0"/>
        <v>0</v>
      </c>
      <c r="R25" s="118">
        <f t="shared" si="4"/>
        <v>0</v>
      </c>
      <c r="S25" s="132"/>
      <c r="T25" s="123" t="e">
        <f t="shared" si="1"/>
        <v>#DIV/0!</v>
      </c>
    </row>
    <row r="26" spans="1:20" ht="15">
      <c r="A26" s="92">
        <v>11</v>
      </c>
      <c r="D26" s="155">
        <v>532</v>
      </c>
      <c r="E26" s="156" t="s">
        <v>88</v>
      </c>
      <c r="F26" s="167">
        <v>0</v>
      </c>
      <c r="G26" s="168" t="s">
        <v>89</v>
      </c>
      <c r="H26" s="119"/>
      <c r="I26" s="118">
        <f t="shared" si="2"/>
        <v>0</v>
      </c>
      <c r="J26" s="132"/>
      <c r="K26" s="134"/>
      <c r="L26" s="121"/>
      <c r="N26" s="90"/>
      <c r="O26" s="118">
        <f t="shared" si="3"/>
        <v>0</v>
      </c>
      <c r="P26" s="132"/>
      <c r="Q26" s="118" t="e">
        <f t="shared" si="0"/>
        <v>#DIV/0!</v>
      </c>
      <c r="R26" s="118">
        <f t="shared" si="4"/>
        <v>0</v>
      </c>
      <c r="S26" s="132"/>
      <c r="T26" s="123" t="e">
        <f t="shared" si="1"/>
        <v>#DIV/0!</v>
      </c>
    </row>
    <row r="27" spans="1:20" ht="15">
      <c r="A27" s="147"/>
      <c r="B27" s="148"/>
      <c r="C27" s="148"/>
      <c r="D27" s="149" t="s">
        <v>90</v>
      </c>
      <c r="E27" s="147"/>
      <c r="F27" s="169">
        <f>SUM(F28)</f>
        <v>15000</v>
      </c>
      <c r="G27" s="170" t="e">
        <f>#REF!/F27</f>
        <v>#REF!</v>
      </c>
      <c r="H27" s="119"/>
      <c r="I27" s="118">
        <f t="shared" si="2"/>
        <v>1990.8421262193906</v>
      </c>
      <c r="J27" s="171">
        <v>15000</v>
      </c>
      <c r="K27" s="127">
        <v>2000</v>
      </c>
      <c r="L27" s="121" t="e">
        <f>J27/#REF!</f>
        <v>#REF!</v>
      </c>
      <c r="M27" s="172"/>
      <c r="N27" s="173"/>
      <c r="O27" s="118">
        <f t="shared" si="3"/>
        <v>1990.8421262193906</v>
      </c>
      <c r="P27" s="171">
        <f>SUM(P28)</f>
        <v>15000</v>
      </c>
      <c r="Q27" s="118">
        <f t="shared" si="0"/>
        <v>1</v>
      </c>
      <c r="R27" s="118">
        <f t="shared" si="4"/>
        <v>1990.8421262193906</v>
      </c>
      <c r="S27" s="171">
        <f>SUM(S28)</f>
        <v>15000</v>
      </c>
      <c r="T27" s="123">
        <f t="shared" si="1"/>
        <v>1</v>
      </c>
    </row>
    <row r="28" spans="1:20" ht="15">
      <c r="A28" s="92">
        <v>11</v>
      </c>
      <c r="D28" s="155">
        <v>321</v>
      </c>
      <c r="E28" s="156" t="s">
        <v>81</v>
      </c>
      <c r="F28" s="174">
        <v>15000</v>
      </c>
      <c r="G28" s="166" t="e">
        <f>#REF!/F28</f>
        <v>#REF!</v>
      </c>
      <c r="H28" s="119"/>
      <c r="I28" s="118">
        <f t="shared" si="2"/>
        <v>1990.8421262193906</v>
      </c>
      <c r="J28" s="175">
        <v>15000</v>
      </c>
      <c r="K28" s="176">
        <v>2000</v>
      </c>
      <c r="L28" s="121" t="e">
        <f>J28/#REF!</f>
        <v>#REF!</v>
      </c>
      <c r="M28" s="157">
        <v>32</v>
      </c>
      <c r="N28" t="s">
        <v>68</v>
      </c>
      <c r="O28" s="118">
        <f t="shared" si="3"/>
        <v>1990.8421262193906</v>
      </c>
      <c r="P28" s="175">
        <v>15000</v>
      </c>
      <c r="Q28" s="118">
        <f t="shared" si="0"/>
        <v>1</v>
      </c>
      <c r="R28" s="118">
        <f t="shared" si="4"/>
        <v>1990.8421262193906</v>
      </c>
      <c r="S28" s="175">
        <v>15000</v>
      </c>
      <c r="T28" s="123">
        <f t="shared" si="1"/>
        <v>1</v>
      </c>
    </row>
    <row r="29" spans="1:20" ht="15">
      <c r="A29" s="147"/>
      <c r="B29" s="148"/>
      <c r="C29" s="148"/>
      <c r="D29" s="149" t="s">
        <v>91</v>
      </c>
      <c r="E29" s="147"/>
      <c r="F29" s="169">
        <f>SUM(F32)</f>
        <v>300000</v>
      </c>
      <c r="G29" s="170" t="e">
        <f>#REF!/F29</f>
        <v>#REF!</v>
      </c>
      <c r="H29" s="119"/>
      <c r="I29" s="118">
        <f t="shared" si="2"/>
        <v>26544.56168292521</v>
      </c>
      <c r="J29" s="171">
        <v>200000</v>
      </c>
      <c r="K29" s="127">
        <v>27000</v>
      </c>
      <c r="L29" s="121" t="e">
        <f>J29/#REF!</f>
        <v>#REF!</v>
      </c>
      <c r="M29" s="172"/>
      <c r="N29" s="173"/>
      <c r="O29" s="118">
        <f t="shared" si="3"/>
        <v>26544.56168292521</v>
      </c>
      <c r="P29" s="171">
        <v>200000</v>
      </c>
      <c r="Q29" s="118">
        <f t="shared" si="0"/>
        <v>1</v>
      </c>
      <c r="R29" s="118">
        <f t="shared" si="4"/>
        <v>0</v>
      </c>
      <c r="S29" s="171">
        <f>SUM(S32)</f>
        <v>0</v>
      </c>
      <c r="T29" s="123">
        <f t="shared" si="1"/>
        <v>0</v>
      </c>
    </row>
    <row r="30" spans="1:20" ht="15">
      <c r="A30" s="92">
        <v>11</v>
      </c>
      <c r="D30" s="155" t="s">
        <v>84</v>
      </c>
      <c r="E30" s="156" t="s">
        <v>85</v>
      </c>
      <c r="F30" s="174">
        <v>300000</v>
      </c>
      <c r="G30" s="166" t="e">
        <f>#REF!/F30</f>
        <v>#REF!</v>
      </c>
      <c r="H30" s="119"/>
      <c r="I30" s="118">
        <f t="shared" si="2"/>
        <v>26544.56168292521</v>
      </c>
      <c r="J30" s="177">
        <v>200000</v>
      </c>
      <c r="K30" s="178">
        <v>27000</v>
      </c>
      <c r="L30" s="121" t="e">
        <f>J30/#REF!</f>
        <v>#REF!</v>
      </c>
      <c r="M30" s="157">
        <v>32</v>
      </c>
      <c r="N30" t="s">
        <v>68</v>
      </c>
      <c r="O30" s="118">
        <f t="shared" si="3"/>
        <v>0</v>
      </c>
      <c r="P30" s="177">
        <v>0</v>
      </c>
      <c r="Q30" s="118">
        <f t="shared" si="0"/>
        <v>0</v>
      </c>
      <c r="R30" s="118">
        <f t="shared" si="4"/>
        <v>21235.649346340168</v>
      </c>
      <c r="S30" s="177">
        <v>160000</v>
      </c>
      <c r="T30" s="123" t="e">
        <f t="shared" si="1"/>
        <v>#DIV/0!</v>
      </c>
    </row>
    <row r="31" spans="1:20" ht="15">
      <c r="A31" s="149"/>
      <c r="B31" s="149"/>
      <c r="C31" s="148"/>
      <c r="D31" s="179" t="s">
        <v>92</v>
      </c>
      <c r="E31" s="180"/>
      <c r="F31" s="174">
        <v>150000</v>
      </c>
      <c r="G31" s="166" t="e">
        <f>#REF!/F31</f>
        <v>#REF!</v>
      </c>
      <c r="H31" s="119"/>
      <c r="I31" s="118">
        <f t="shared" si="2"/>
        <v>66361.40420731303</v>
      </c>
      <c r="J31" s="181">
        <v>500000</v>
      </c>
      <c r="K31" s="182">
        <v>66361.4</v>
      </c>
      <c r="L31" s="121" t="e">
        <f>J31/#REF!</f>
        <v>#REF!</v>
      </c>
      <c r="M31" s="183"/>
      <c r="N31" s="184"/>
      <c r="O31" s="118">
        <f t="shared" si="3"/>
        <v>0</v>
      </c>
      <c r="P31" s="181">
        <v>0</v>
      </c>
      <c r="Q31" s="118">
        <f t="shared" si="0"/>
        <v>0</v>
      </c>
      <c r="R31" s="118">
        <f t="shared" si="4"/>
        <v>0</v>
      </c>
      <c r="S31" s="181"/>
      <c r="T31" s="123" t="e">
        <f t="shared" si="1"/>
        <v>#DIV/0!</v>
      </c>
    </row>
    <row r="32" spans="1:20" ht="15">
      <c r="A32" s="92">
        <v>11</v>
      </c>
      <c r="D32" s="155">
        <v>328</v>
      </c>
      <c r="E32" s="156" t="s">
        <v>93</v>
      </c>
      <c r="F32" s="174">
        <v>300000</v>
      </c>
      <c r="G32" s="166" t="e">
        <f>#REF!/F32</f>
        <v>#REF!</v>
      </c>
      <c r="H32" s="119"/>
      <c r="I32" s="118">
        <f t="shared" si="2"/>
        <v>66361.40420731303</v>
      </c>
      <c r="J32" s="177">
        <v>500000</v>
      </c>
      <c r="K32" s="178">
        <v>66361.4</v>
      </c>
      <c r="L32" s="121" t="e">
        <f>J32/#REF!</f>
        <v>#REF!</v>
      </c>
      <c r="M32" s="157">
        <v>38</v>
      </c>
      <c r="N32" t="s">
        <v>94</v>
      </c>
      <c r="O32" s="118">
        <f t="shared" si="3"/>
        <v>0</v>
      </c>
      <c r="P32" s="177">
        <v>0</v>
      </c>
      <c r="Q32" s="118">
        <f t="shared" si="0"/>
        <v>0</v>
      </c>
      <c r="R32" s="118">
        <f t="shared" si="4"/>
        <v>0</v>
      </c>
      <c r="S32" s="177"/>
      <c r="T32" s="123" t="e">
        <f t="shared" si="1"/>
        <v>#DIV/0!</v>
      </c>
    </row>
    <row r="33" spans="1:20" ht="15">
      <c r="A33" s="147"/>
      <c r="B33" s="148"/>
      <c r="C33" s="148"/>
      <c r="D33" s="149" t="s">
        <v>95</v>
      </c>
      <c r="E33" s="147"/>
      <c r="F33" s="169">
        <f>SUM(F34)</f>
        <v>50000</v>
      </c>
      <c r="G33" s="170" t="e">
        <f>#REF!/F33</f>
        <v>#REF!</v>
      </c>
      <c r="H33" s="119"/>
      <c r="I33" s="118">
        <f t="shared" si="2"/>
        <v>3981.684252438781</v>
      </c>
      <c r="J33" s="171">
        <v>30000</v>
      </c>
      <c r="K33" s="127">
        <v>4000</v>
      </c>
      <c r="L33" s="121" t="e">
        <f>J33/#REF!</f>
        <v>#REF!</v>
      </c>
      <c r="M33" s="172"/>
      <c r="N33" s="173"/>
      <c r="O33" s="118">
        <f t="shared" si="3"/>
        <v>3981.684252438781</v>
      </c>
      <c r="P33" s="171">
        <f>SUM(P34)</f>
        <v>30000</v>
      </c>
      <c r="Q33" s="118">
        <f t="shared" si="0"/>
        <v>1</v>
      </c>
      <c r="R33" s="118">
        <f t="shared" si="4"/>
        <v>3981.684252438781</v>
      </c>
      <c r="S33" s="171">
        <f>SUM(S34)</f>
        <v>30000</v>
      </c>
      <c r="T33" s="123">
        <f t="shared" si="1"/>
        <v>1</v>
      </c>
    </row>
    <row r="34" spans="1:20" ht="15">
      <c r="A34" s="92">
        <v>11</v>
      </c>
      <c r="D34" s="155" t="s">
        <v>66</v>
      </c>
      <c r="E34" s="156" t="s">
        <v>67</v>
      </c>
      <c r="F34" s="174">
        <v>50000</v>
      </c>
      <c r="G34" s="166" t="e">
        <f>#REF!/F34</f>
        <v>#REF!</v>
      </c>
      <c r="H34" s="119"/>
      <c r="I34" s="118">
        <f t="shared" si="2"/>
        <v>3981.684252438781</v>
      </c>
      <c r="J34" s="177">
        <v>30000</v>
      </c>
      <c r="K34" s="178">
        <v>4000</v>
      </c>
      <c r="L34" s="121" t="e">
        <f>J34/#REF!</f>
        <v>#REF!</v>
      </c>
      <c r="M34" s="157">
        <v>32</v>
      </c>
      <c r="N34" t="s">
        <v>68</v>
      </c>
      <c r="O34" s="118">
        <f t="shared" si="3"/>
        <v>3981.684252438781</v>
      </c>
      <c r="P34" s="177">
        <v>30000</v>
      </c>
      <c r="Q34" s="118">
        <f t="shared" si="0"/>
        <v>1</v>
      </c>
      <c r="R34" s="118">
        <f t="shared" si="4"/>
        <v>3981.684252438781</v>
      </c>
      <c r="S34" s="177">
        <v>30000</v>
      </c>
      <c r="T34" s="123">
        <f t="shared" si="1"/>
        <v>1</v>
      </c>
    </row>
    <row r="35" spans="1:20" ht="15">
      <c r="A35" s="147"/>
      <c r="B35" s="148"/>
      <c r="C35" s="148"/>
      <c r="D35" s="149" t="s">
        <v>96</v>
      </c>
      <c r="E35" s="147"/>
      <c r="F35" s="169">
        <f>SUM(F36)</f>
        <v>200000</v>
      </c>
      <c r="G35" s="185" t="s">
        <v>89</v>
      </c>
      <c r="H35" s="119"/>
      <c r="I35" s="118">
        <f t="shared" si="2"/>
        <v>0</v>
      </c>
      <c r="J35" s="186"/>
      <c r="K35" s="187"/>
      <c r="L35" s="121"/>
      <c r="M35" s="188"/>
      <c r="N35" s="189"/>
      <c r="O35" s="118">
        <f t="shared" si="3"/>
        <v>0</v>
      </c>
      <c r="P35" s="186">
        <f>SUM(P36)</f>
        <v>0</v>
      </c>
      <c r="Q35" s="118" t="e">
        <f t="shared" si="0"/>
        <v>#DIV/0!</v>
      </c>
      <c r="R35" s="118">
        <f t="shared" si="4"/>
        <v>0</v>
      </c>
      <c r="S35" s="186">
        <f>SUM(S36)</f>
        <v>0</v>
      </c>
      <c r="T35" s="123" t="e">
        <f t="shared" si="1"/>
        <v>#DIV/0!</v>
      </c>
    </row>
    <row r="36" spans="1:20" ht="15">
      <c r="A36" s="92">
        <v>11</v>
      </c>
      <c r="D36" s="155" t="s">
        <v>66</v>
      </c>
      <c r="E36" s="156" t="s">
        <v>67</v>
      </c>
      <c r="F36" s="174">
        <v>200000</v>
      </c>
      <c r="G36" s="168" t="s">
        <v>89</v>
      </c>
      <c r="H36" s="119"/>
      <c r="I36" s="118">
        <f t="shared" si="2"/>
        <v>0</v>
      </c>
      <c r="L36" s="121"/>
      <c r="M36" s="157">
        <v>32</v>
      </c>
      <c r="N36" t="s">
        <v>68</v>
      </c>
      <c r="O36" s="118">
        <f t="shared" si="3"/>
        <v>0</v>
      </c>
      <c r="P36" s="30">
        <v>0</v>
      </c>
      <c r="Q36" s="118" t="e">
        <f t="shared" si="0"/>
        <v>#DIV/0!</v>
      </c>
      <c r="R36" s="118">
        <f t="shared" si="4"/>
        <v>0</v>
      </c>
      <c r="S36" s="30">
        <v>0</v>
      </c>
      <c r="T36" s="123" t="e">
        <f t="shared" si="1"/>
        <v>#DIV/0!</v>
      </c>
    </row>
    <row r="37" spans="1:20" ht="15">
      <c r="A37" s="147"/>
      <c r="B37" s="148"/>
      <c r="C37" s="148"/>
      <c r="D37" s="190" t="s">
        <v>97</v>
      </c>
      <c r="E37" s="191"/>
      <c r="F37" s="186">
        <f>SUM(F38:F38)</f>
        <v>15000</v>
      </c>
      <c r="G37" s="170" t="e">
        <f>#REF!/F37</f>
        <v>#REF!</v>
      </c>
      <c r="H37" s="119"/>
      <c r="I37" s="118">
        <f t="shared" si="2"/>
        <v>1327.2280841462605</v>
      </c>
      <c r="J37" s="171">
        <v>10000</v>
      </c>
      <c r="K37" s="127">
        <v>1500</v>
      </c>
      <c r="L37" s="121"/>
      <c r="M37" s="172"/>
      <c r="N37" s="173"/>
      <c r="O37" s="118">
        <f t="shared" si="3"/>
        <v>1327.2280841462605</v>
      </c>
      <c r="P37" s="171">
        <f>SUM(P38)</f>
        <v>10000</v>
      </c>
      <c r="Q37" s="118">
        <f t="shared" si="0"/>
        <v>1</v>
      </c>
      <c r="R37" s="118">
        <f t="shared" si="4"/>
        <v>1327.2280841462605</v>
      </c>
      <c r="S37" s="171">
        <f>SUM(S38)</f>
        <v>10000</v>
      </c>
      <c r="T37" s="123">
        <f t="shared" si="1"/>
        <v>1</v>
      </c>
    </row>
    <row r="38" spans="1:20" ht="15">
      <c r="A38" s="92">
        <v>11</v>
      </c>
      <c r="D38" s="155" t="s">
        <v>98</v>
      </c>
      <c r="E38" s="156" t="s">
        <v>99</v>
      </c>
      <c r="F38" s="174">
        <v>15000</v>
      </c>
      <c r="G38" s="166" t="e">
        <f>#REF!/F38</f>
        <v>#REF!</v>
      </c>
      <c r="H38" s="119"/>
      <c r="I38" s="118">
        <f t="shared" si="2"/>
        <v>1327.2280841462605</v>
      </c>
      <c r="J38" s="177">
        <v>10000</v>
      </c>
      <c r="K38" s="178">
        <v>1500</v>
      </c>
      <c r="L38" s="121"/>
      <c r="M38" s="157">
        <v>42</v>
      </c>
      <c r="N38" t="s">
        <v>100</v>
      </c>
      <c r="O38" s="118">
        <f t="shared" si="3"/>
        <v>1327.2280841462605</v>
      </c>
      <c r="P38" s="177">
        <v>10000</v>
      </c>
      <c r="Q38" s="118">
        <f t="shared" si="0"/>
        <v>1</v>
      </c>
      <c r="R38" s="118">
        <f t="shared" si="4"/>
        <v>1327.2280841462605</v>
      </c>
      <c r="S38" s="177">
        <v>10000</v>
      </c>
      <c r="T38" s="123">
        <f t="shared" si="1"/>
        <v>1</v>
      </c>
    </row>
    <row r="39" spans="1:20" ht="15">
      <c r="A39" s="147"/>
      <c r="B39" s="148"/>
      <c r="C39" s="148"/>
      <c r="D39" s="190" t="s">
        <v>101</v>
      </c>
      <c r="E39" s="191"/>
      <c r="F39" s="186">
        <f>SUM(F40:F42)</f>
        <v>540000</v>
      </c>
      <c r="G39" s="170" t="e">
        <f>#REF!/F39</f>
        <v>#REF!</v>
      </c>
      <c r="H39" s="119"/>
      <c r="I39" s="118">
        <f t="shared" si="2"/>
        <v>53089.12336585042</v>
      </c>
      <c r="J39" s="171">
        <v>400000</v>
      </c>
      <c r="K39" s="127">
        <v>53089.12</v>
      </c>
      <c r="L39" s="121" t="e">
        <f>J39/#REF!</f>
        <v>#REF!</v>
      </c>
      <c r="M39" s="172"/>
      <c r="N39" s="173"/>
      <c r="O39" s="118">
        <f t="shared" si="3"/>
        <v>53089.12336585042</v>
      </c>
      <c r="P39" s="171">
        <f>SUM(P40:P42)</f>
        <v>400000</v>
      </c>
      <c r="Q39" s="118">
        <f t="shared" si="0"/>
        <v>1</v>
      </c>
      <c r="R39" s="118">
        <f t="shared" si="4"/>
        <v>53089.12336585042</v>
      </c>
      <c r="S39" s="171">
        <f>SUM(S40:S42)</f>
        <v>400000</v>
      </c>
      <c r="T39" s="123">
        <f t="shared" si="1"/>
        <v>1</v>
      </c>
    </row>
    <row r="40" spans="1:20" ht="15">
      <c r="A40" s="192" t="s">
        <v>102</v>
      </c>
      <c r="B40" s="192"/>
      <c r="D40" s="155">
        <v>342</v>
      </c>
      <c r="E40" s="156" t="s">
        <v>103</v>
      </c>
      <c r="F40" s="174">
        <v>90000</v>
      </c>
      <c r="G40" s="166" t="e">
        <f>#REF!/F40</f>
        <v>#REF!</v>
      </c>
      <c r="H40" s="119"/>
      <c r="I40" s="118">
        <f t="shared" si="2"/>
        <v>2654.456168292521</v>
      </c>
      <c r="J40" s="177">
        <v>20000</v>
      </c>
      <c r="K40" s="178">
        <v>2654.46</v>
      </c>
      <c r="L40" s="121" t="e">
        <f>J40/#REF!</f>
        <v>#REF!</v>
      </c>
      <c r="M40" s="157">
        <v>34</v>
      </c>
      <c r="N40" t="s">
        <v>79</v>
      </c>
      <c r="O40" s="118">
        <f t="shared" si="3"/>
        <v>2654.456168292521</v>
      </c>
      <c r="P40" s="177">
        <v>20000</v>
      </c>
      <c r="Q40" s="118">
        <f t="shared" si="0"/>
        <v>1</v>
      </c>
      <c r="R40" s="118">
        <f t="shared" si="4"/>
        <v>2654.456168292521</v>
      </c>
      <c r="S40" s="177">
        <v>20000</v>
      </c>
      <c r="T40" s="123">
        <f t="shared" si="1"/>
        <v>1</v>
      </c>
    </row>
    <row r="41" spans="1:20" ht="15">
      <c r="A41" s="192" t="s">
        <v>102</v>
      </c>
      <c r="B41" s="192"/>
      <c r="D41" s="155">
        <v>343</v>
      </c>
      <c r="E41" s="156" t="s">
        <v>87</v>
      </c>
      <c r="F41" s="174">
        <v>0</v>
      </c>
      <c r="G41" s="166" t="e">
        <f>#REF!/F41</f>
        <v>#REF!</v>
      </c>
      <c r="H41" s="119"/>
      <c r="I41" s="118">
        <f t="shared" si="2"/>
        <v>0</v>
      </c>
      <c r="J41" s="177"/>
      <c r="K41" s="178"/>
      <c r="L41" s="121"/>
      <c r="O41" s="118">
        <f t="shared" si="3"/>
        <v>0</v>
      </c>
      <c r="P41" s="177"/>
      <c r="Q41" s="118" t="e">
        <f t="shared" si="0"/>
        <v>#DIV/0!</v>
      </c>
      <c r="R41" s="118">
        <f t="shared" si="4"/>
        <v>0</v>
      </c>
      <c r="S41" s="177"/>
      <c r="T41" s="123" t="e">
        <f t="shared" si="1"/>
        <v>#DIV/0!</v>
      </c>
    </row>
    <row r="42" spans="1:24" s="200" customFormat="1" ht="27.75" customHeight="1">
      <c r="A42" s="192" t="s">
        <v>102</v>
      </c>
      <c r="B42" s="192"/>
      <c r="C42" s="193"/>
      <c r="D42" s="194">
        <v>542</v>
      </c>
      <c r="E42" s="195" t="s">
        <v>104</v>
      </c>
      <c r="F42" s="196">
        <v>450000</v>
      </c>
      <c r="G42" s="168"/>
      <c r="H42" s="119"/>
      <c r="I42" s="118">
        <f t="shared" si="2"/>
        <v>50434.6671975579</v>
      </c>
      <c r="J42" s="197">
        <v>380000</v>
      </c>
      <c r="K42" s="198">
        <v>50434.67</v>
      </c>
      <c r="L42" s="121" t="e">
        <f>J42/#REF!</f>
        <v>#REF!</v>
      </c>
      <c r="M42" s="199">
        <v>54</v>
      </c>
      <c r="N42" s="200" t="s">
        <v>105</v>
      </c>
      <c r="O42" s="118">
        <f t="shared" si="3"/>
        <v>50434.6671975579</v>
      </c>
      <c r="P42" s="197">
        <v>380000</v>
      </c>
      <c r="Q42" s="118">
        <f t="shared" si="0"/>
        <v>1</v>
      </c>
      <c r="R42" s="118">
        <f t="shared" si="4"/>
        <v>50434.6671975579</v>
      </c>
      <c r="S42" s="197">
        <v>380000</v>
      </c>
      <c r="T42" s="123">
        <f t="shared" si="1"/>
        <v>1</v>
      </c>
      <c r="W42" s="201"/>
      <c r="X42" s="201"/>
    </row>
    <row r="43" spans="1:20" ht="15">
      <c r="A43" s="147"/>
      <c r="B43" s="148"/>
      <c r="C43" s="148"/>
      <c r="D43" s="190" t="s">
        <v>106</v>
      </c>
      <c r="E43" s="191"/>
      <c r="F43" s="186">
        <f>SUM(F46:F48)</f>
        <v>50000</v>
      </c>
      <c r="G43" s="170" t="e">
        <f>#REF!/F43</f>
        <v>#REF!</v>
      </c>
      <c r="H43" s="119"/>
      <c r="I43" s="118">
        <f t="shared" si="2"/>
        <v>139358.94883535735</v>
      </c>
      <c r="J43" s="171">
        <v>1050000</v>
      </c>
      <c r="K43" s="127">
        <v>100000</v>
      </c>
      <c r="L43" s="121" t="e">
        <f>J43/#REF!</f>
        <v>#REF!</v>
      </c>
      <c r="M43" s="172"/>
      <c r="N43" s="173"/>
      <c r="O43" s="118">
        <f t="shared" si="3"/>
        <v>0</v>
      </c>
      <c r="P43" s="171">
        <v>0</v>
      </c>
      <c r="Q43" s="118">
        <f t="shared" si="0"/>
        <v>0</v>
      </c>
      <c r="R43" s="118">
        <f t="shared" si="4"/>
        <v>0</v>
      </c>
      <c r="S43" s="171">
        <v>0</v>
      </c>
      <c r="T43" s="123" t="e">
        <f t="shared" si="1"/>
        <v>#DIV/0!</v>
      </c>
    </row>
    <row r="44" spans="1:20" ht="15">
      <c r="A44" s="192" t="s">
        <v>102</v>
      </c>
      <c r="B44" s="192"/>
      <c r="D44" s="155">
        <v>342</v>
      </c>
      <c r="E44" s="156" t="s">
        <v>103</v>
      </c>
      <c r="F44" s="174">
        <v>90000</v>
      </c>
      <c r="G44" s="166" t="e">
        <f>#REF!/F44</f>
        <v>#REF!</v>
      </c>
      <c r="H44" s="119"/>
      <c r="I44" s="118">
        <f t="shared" si="2"/>
        <v>6636.140420731303</v>
      </c>
      <c r="J44" s="177">
        <v>50000</v>
      </c>
      <c r="K44" s="178">
        <v>5000</v>
      </c>
      <c r="L44" s="121" t="e">
        <f>J44/#REF!</f>
        <v>#REF!</v>
      </c>
      <c r="M44" s="157">
        <v>34</v>
      </c>
      <c r="N44" t="s">
        <v>79</v>
      </c>
      <c r="O44" s="118">
        <f t="shared" si="3"/>
        <v>0</v>
      </c>
      <c r="P44" s="177">
        <v>0</v>
      </c>
      <c r="Q44" s="118">
        <f t="shared" si="0"/>
        <v>0</v>
      </c>
      <c r="R44" s="118">
        <f t="shared" si="4"/>
        <v>0</v>
      </c>
      <c r="S44" s="177">
        <v>0</v>
      </c>
      <c r="T44" s="123" t="e">
        <f t="shared" si="1"/>
        <v>#DIV/0!</v>
      </c>
    </row>
    <row r="45" spans="1:24" s="200" customFormat="1" ht="27.75" customHeight="1">
      <c r="A45" s="192" t="s">
        <v>102</v>
      </c>
      <c r="B45" s="192"/>
      <c r="C45" s="193"/>
      <c r="D45" s="194">
        <v>542</v>
      </c>
      <c r="E45" s="195" t="s">
        <v>107</v>
      </c>
      <c r="F45" s="196">
        <v>450000</v>
      </c>
      <c r="G45" s="168"/>
      <c r="H45" s="119"/>
      <c r="I45" s="118">
        <f t="shared" si="2"/>
        <v>132722.80841462605</v>
      </c>
      <c r="J45" s="197">
        <v>1000000</v>
      </c>
      <c r="K45" s="198">
        <v>95000</v>
      </c>
      <c r="L45" s="121" t="e">
        <f>J45/#REF!</f>
        <v>#REF!</v>
      </c>
      <c r="M45" s="199">
        <v>54</v>
      </c>
      <c r="N45" s="200" t="s">
        <v>105</v>
      </c>
      <c r="O45" s="118">
        <f t="shared" si="3"/>
        <v>0</v>
      </c>
      <c r="P45" s="197">
        <v>0</v>
      </c>
      <c r="Q45" s="118">
        <f t="shared" si="0"/>
        <v>0</v>
      </c>
      <c r="R45" s="118">
        <f t="shared" si="4"/>
        <v>0</v>
      </c>
      <c r="S45" s="197">
        <v>0</v>
      </c>
      <c r="T45" s="123" t="e">
        <f t="shared" si="1"/>
        <v>#DIV/0!</v>
      </c>
      <c r="W45" s="201"/>
      <c r="X45" s="201"/>
    </row>
    <row r="46" spans="1:20" ht="15">
      <c r="A46" s="147"/>
      <c r="B46" s="148"/>
      <c r="C46" s="148"/>
      <c r="D46" s="190" t="s">
        <v>108</v>
      </c>
      <c r="E46" s="191"/>
      <c r="F46" s="186">
        <f>SUM(F47:F47)</f>
        <v>15000</v>
      </c>
      <c r="G46" s="170" t="e">
        <f>#REF!/F46</f>
        <v>#REF!</v>
      </c>
      <c r="H46" s="119"/>
      <c r="I46" s="118">
        <f t="shared" si="2"/>
        <v>1990.8421262193906</v>
      </c>
      <c r="J46" s="171">
        <v>15000</v>
      </c>
      <c r="K46" s="127">
        <v>2000</v>
      </c>
      <c r="L46" s="121"/>
      <c r="M46" s="172"/>
      <c r="N46" s="173"/>
      <c r="O46" s="118">
        <f t="shared" si="3"/>
        <v>1990.8421262193906</v>
      </c>
      <c r="P46" s="171">
        <f>SUM(P47)</f>
        <v>15000</v>
      </c>
      <c r="Q46" s="118">
        <f t="shared" si="0"/>
        <v>1</v>
      </c>
      <c r="R46" s="118">
        <f t="shared" si="4"/>
        <v>1990.8421262193906</v>
      </c>
      <c r="S46" s="171">
        <f>SUM(S47)</f>
        <v>15000</v>
      </c>
      <c r="T46" s="123">
        <f t="shared" si="1"/>
        <v>1</v>
      </c>
    </row>
    <row r="47" spans="1:20" ht="15">
      <c r="A47" s="192" t="s">
        <v>102</v>
      </c>
      <c r="B47" s="192"/>
      <c r="D47" s="155">
        <v>323</v>
      </c>
      <c r="E47" s="156" t="s">
        <v>85</v>
      </c>
      <c r="F47" s="174">
        <v>15000</v>
      </c>
      <c r="G47" s="166" t="e">
        <f>#REF!/F47</f>
        <v>#REF!</v>
      </c>
      <c r="H47" s="119"/>
      <c r="I47" s="118">
        <f t="shared" si="2"/>
        <v>19908.421262193908</v>
      </c>
      <c r="J47" s="177">
        <v>150000</v>
      </c>
      <c r="K47" s="178">
        <v>2000</v>
      </c>
      <c r="L47" s="121"/>
      <c r="M47" s="157">
        <v>32</v>
      </c>
      <c r="N47" t="s">
        <v>68</v>
      </c>
      <c r="O47" s="118">
        <f t="shared" si="3"/>
        <v>1990.8421262193906</v>
      </c>
      <c r="P47" s="177">
        <v>15000</v>
      </c>
      <c r="Q47" s="118">
        <f t="shared" si="0"/>
        <v>0.1</v>
      </c>
      <c r="R47" s="118">
        <f t="shared" si="4"/>
        <v>1990.8421262193906</v>
      </c>
      <c r="S47" s="177">
        <v>15000</v>
      </c>
      <c r="T47" s="123">
        <f t="shared" si="1"/>
        <v>1</v>
      </c>
    </row>
    <row r="48" spans="1:20" ht="15">
      <c r="A48" s="147"/>
      <c r="B48" s="148"/>
      <c r="C48" s="148"/>
      <c r="D48" s="190" t="s">
        <v>109</v>
      </c>
      <c r="E48" s="191"/>
      <c r="F48" s="186">
        <f>SUM(F49:F49)</f>
        <v>20000</v>
      </c>
      <c r="G48" s="170" t="e">
        <f>#REF!/F48</f>
        <v>#REF!</v>
      </c>
      <c r="H48" s="119"/>
      <c r="I48" s="118">
        <f t="shared" si="2"/>
        <v>1327.2280841462605</v>
      </c>
      <c r="J48" s="171">
        <v>10000</v>
      </c>
      <c r="K48" s="127">
        <v>1400</v>
      </c>
      <c r="L48" s="121" t="e">
        <f>J48/#REF!</f>
        <v>#REF!</v>
      </c>
      <c r="M48" s="172"/>
      <c r="N48" s="173"/>
      <c r="O48" s="118">
        <f t="shared" si="3"/>
        <v>2654.456168292521</v>
      </c>
      <c r="P48" s="171">
        <f>SUM(P49)</f>
        <v>20000</v>
      </c>
      <c r="Q48" s="118">
        <f t="shared" si="0"/>
        <v>2</v>
      </c>
      <c r="R48" s="118">
        <f t="shared" si="4"/>
        <v>2654.456168292521</v>
      </c>
      <c r="S48" s="171">
        <f>SUM(S49)</f>
        <v>20000</v>
      </c>
      <c r="T48" s="123">
        <f t="shared" si="1"/>
        <v>1</v>
      </c>
    </row>
    <row r="49" spans="1:20" ht="15">
      <c r="A49" s="192">
        <v>11</v>
      </c>
      <c r="B49" s="192"/>
      <c r="D49" s="155">
        <v>381</v>
      </c>
      <c r="E49" s="156" t="s">
        <v>110</v>
      </c>
      <c r="F49" s="174">
        <v>20000</v>
      </c>
      <c r="G49" s="166" t="e">
        <f>#REF!/F49</f>
        <v>#REF!</v>
      </c>
      <c r="H49" s="119"/>
      <c r="I49" s="118">
        <f t="shared" si="2"/>
        <v>1327.2280841462605</v>
      </c>
      <c r="J49" s="177">
        <v>10000</v>
      </c>
      <c r="K49" s="178">
        <v>1400</v>
      </c>
      <c r="L49" s="121" t="e">
        <f>J49/#REF!</f>
        <v>#REF!</v>
      </c>
      <c r="M49" s="157">
        <v>38</v>
      </c>
      <c r="N49" t="s">
        <v>111</v>
      </c>
      <c r="O49" s="118">
        <f t="shared" si="3"/>
        <v>2654.456168292521</v>
      </c>
      <c r="P49" s="177">
        <v>20000</v>
      </c>
      <c r="Q49" s="118">
        <f t="shared" si="0"/>
        <v>2</v>
      </c>
      <c r="R49" s="118">
        <f t="shared" si="4"/>
        <v>2654.456168292521</v>
      </c>
      <c r="S49" s="177">
        <v>20000</v>
      </c>
      <c r="T49" s="123">
        <f t="shared" si="1"/>
        <v>1</v>
      </c>
    </row>
    <row r="50" spans="1:20" ht="15">
      <c r="A50" s="192"/>
      <c r="B50" s="192"/>
      <c r="D50" s="155"/>
      <c r="E50" s="156"/>
      <c r="F50" s="174"/>
      <c r="G50" s="166"/>
      <c r="H50" s="119"/>
      <c r="I50" s="118">
        <f t="shared" si="2"/>
        <v>0</v>
      </c>
      <c r="J50" s="177"/>
      <c r="K50" s="178"/>
      <c r="L50" s="121"/>
      <c r="O50" s="118">
        <f t="shared" si="3"/>
        <v>0</v>
      </c>
      <c r="P50" s="177"/>
      <c r="Q50" s="118" t="e">
        <f t="shared" si="0"/>
        <v>#DIV/0!</v>
      </c>
      <c r="R50" s="118">
        <f t="shared" si="4"/>
        <v>0</v>
      </c>
      <c r="S50" s="177"/>
      <c r="T50" s="123" t="e">
        <f t="shared" si="1"/>
        <v>#DIV/0!</v>
      </c>
    </row>
    <row r="51" spans="1:20" ht="15">
      <c r="A51" s="147"/>
      <c r="B51" s="148"/>
      <c r="C51" s="148"/>
      <c r="D51" s="190" t="s">
        <v>112</v>
      </c>
      <c r="E51" s="191"/>
      <c r="F51" s="186">
        <f>SUM(F52:F52)</f>
        <v>0</v>
      </c>
      <c r="G51" s="185" t="s">
        <v>89</v>
      </c>
      <c r="H51" s="119"/>
      <c r="I51" s="118">
        <f t="shared" si="2"/>
        <v>13272.280841462605</v>
      </c>
      <c r="J51" s="171">
        <v>100000</v>
      </c>
      <c r="K51" s="127">
        <v>15000</v>
      </c>
      <c r="L51" s="121" t="e">
        <f>J51/#REF!</f>
        <v>#REF!</v>
      </c>
      <c r="M51" s="172"/>
      <c r="N51" s="173"/>
      <c r="O51" s="118">
        <f t="shared" si="3"/>
        <v>0</v>
      </c>
      <c r="P51" s="171">
        <f>SUM(P52)</f>
        <v>0</v>
      </c>
      <c r="Q51" s="118">
        <f t="shared" si="0"/>
        <v>0</v>
      </c>
      <c r="R51" s="118">
        <f t="shared" si="4"/>
        <v>0</v>
      </c>
      <c r="S51" s="171">
        <f>SUM(S52)</f>
        <v>0</v>
      </c>
      <c r="T51" s="123" t="e">
        <f t="shared" si="1"/>
        <v>#DIV/0!</v>
      </c>
    </row>
    <row r="52" spans="1:20" ht="15">
      <c r="A52" s="192">
        <v>11</v>
      </c>
      <c r="B52" s="192"/>
      <c r="D52" s="155">
        <v>329</v>
      </c>
      <c r="E52" s="156" t="s">
        <v>67</v>
      </c>
      <c r="F52" s="174">
        <v>0</v>
      </c>
      <c r="G52" s="168" t="s">
        <v>89</v>
      </c>
      <c r="H52" s="119"/>
      <c r="I52" s="118">
        <f t="shared" si="2"/>
        <v>13272.280841462605</v>
      </c>
      <c r="J52" s="177">
        <v>100000</v>
      </c>
      <c r="K52" s="178">
        <v>15000</v>
      </c>
      <c r="L52" s="121" t="e">
        <f>J52/#REF!</f>
        <v>#REF!</v>
      </c>
      <c r="M52" s="157">
        <v>32</v>
      </c>
      <c r="N52" t="s">
        <v>68</v>
      </c>
      <c r="O52" s="118">
        <f t="shared" si="3"/>
        <v>0</v>
      </c>
      <c r="P52" s="177">
        <v>0</v>
      </c>
      <c r="Q52" s="118">
        <f t="shared" si="0"/>
        <v>0</v>
      </c>
      <c r="R52" s="118">
        <f t="shared" si="4"/>
        <v>0</v>
      </c>
      <c r="S52" s="177">
        <v>0</v>
      </c>
      <c r="T52" s="123" t="e">
        <f t="shared" si="1"/>
        <v>#DIV/0!</v>
      </c>
    </row>
    <row r="53" spans="1:20" ht="15">
      <c r="A53" s="147"/>
      <c r="B53" s="148"/>
      <c r="C53" s="148"/>
      <c r="D53" s="190" t="s">
        <v>113</v>
      </c>
      <c r="E53" s="191"/>
      <c r="F53" s="186">
        <f>SUM(F54:F54)</f>
        <v>20000</v>
      </c>
      <c r="G53" s="185" t="s">
        <v>89</v>
      </c>
      <c r="H53" s="119"/>
      <c r="I53" s="118">
        <f t="shared" si="2"/>
        <v>716.7031654389807</v>
      </c>
      <c r="J53" s="171">
        <v>5400</v>
      </c>
      <c r="K53" s="127">
        <v>800</v>
      </c>
      <c r="L53" s="121" t="e">
        <f>J53/#REF!</f>
        <v>#REF!</v>
      </c>
      <c r="M53" s="172"/>
      <c r="N53" s="173"/>
      <c r="O53" s="118">
        <f t="shared" si="3"/>
        <v>716.7031654389807</v>
      </c>
      <c r="P53" s="171">
        <f>SUM(P54)</f>
        <v>5400</v>
      </c>
      <c r="Q53" s="118">
        <f t="shared" si="0"/>
        <v>1</v>
      </c>
      <c r="R53" s="118">
        <f t="shared" si="4"/>
        <v>716.7031654389807</v>
      </c>
      <c r="S53" s="171">
        <f>SUM(S54)</f>
        <v>5400</v>
      </c>
      <c r="T53" s="123">
        <f t="shared" si="1"/>
        <v>1</v>
      </c>
    </row>
    <row r="54" spans="1:20" ht="15">
      <c r="A54" s="192">
        <v>11</v>
      </c>
      <c r="B54" s="192"/>
      <c r="D54" s="155">
        <v>381</v>
      </c>
      <c r="E54" s="156" t="s">
        <v>110</v>
      </c>
      <c r="F54" s="174">
        <v>20000</v>
      </c>
      <c r="G54" s="168" t="s">
        <v>89</v>
      </c>
      <c r="H54" s="119"/>
      <c r="I54" s="118">
        <f t="shared" si="2"/>
        <v>716.7031654389807</v>
      </c>
      <c r="J54" s="177">
        <v>5400</v>
      </c>
      <c r="K54" s="178">
        <v>800</v>
      </c>
      <c r="L54" s="121" t="e">
        <f>J54/#REF!</f>
        <v>#REF!</v>
      </c>
      <c r="M54" s="157">
        <v>38</v>
      </c>
      <c r="N54" t="s">
        <v>111</v>
      </c>
      <c r="O54" s="118">
        <f t="shared" si="3"/>
        <v>716.7031654389807</v>
      </c>
      <c r="P54" s="177">
        <v>5400</v>
      </c>
      <c r="Q54" s="118">
        <f t="shared" si="0"/>
        <v>1</v>
      </c>
      <c r="R54" s="118">
        <f t="shared" si="4"/>
        <v>716.7031654389807</v>
      </c>
      <c r="S54" s="177">
        <v>5400</v>
      </c>
      <c r="T54" s="123">
        <f t="shared" si="1"/>
        <v>1</v>
      </c>
    </row>
    <row r="55" spans="1:20" ht="15">
      <c r="A55" s="147"/>
      <c r="B55" s="148"/>
      <c r="C55" s="148"/>
      <c r="D55" s="190" t="s">
        <v>114</v>
      </c>
      <c r="E55" s="191"/>
      <c r="F55" s="186">
        <f>SUM(F56:F56)</f>
        <v>0</v>
      </c>
      <c r="G55" s="170" t="e">
        <f>#REF!/F55</f>
        <v>#REF!</v>
      </c>
      <c r="H55" s="119"/>
      <c r="I55" s="118">
        <f t="shared" si="2"/>
        <v>1327.2280841462605</v>
      </c>
      <c r="J55" s="171">
        <v>10000</v>
      </c>
      <c r="K55" s="127">
        <v>1400</v>
      </c>
      <c r="L55" s="121" t="e">
        <f>J55/#REF!</f>
        <v>#REF!</v>
      </c>
      <c r="M55" s="172"/>
      <c r="N55" s="173"/>
      <c r="O55" s="118">
        <f t="shared" si="3"/>
        <v>1327.2280841462605</v>
      </c>
      <c r="P55" s="171">
        <v>10000</v>
      </c>
      <c r="Q55" s="118">
        <f t="shared" si="0"/>
        <v>1</v>
      </c>
      <c r="R55" s="118">
        <f t="shared" si="4"/>
        <v>1327.2280841462605</v>
      </c>
      <c r="S55" s="171">
        <v>10000</v>
      </c>
      <c r="T55" s="123">
        <f t="shared" si="1"/>
        <v>1</v>
      </c>
    </row>
    <row r="56" spans="1:20" ht="15">
      <c r="A56" s="192"/>
      <c r="B56" s="192"/>
      <c r="D56" s="155">
        <v>381</v>
      </c>
      <c r="E56" s="156" t="s">
        <v>110</v>
      </c>
      <c r="F56" s="174"/>
      <c r="G56" s="168"/>
      <c r="H56" s="119"/>
      <c r="I56" s="118">
        <f t="shared" si="2"/>
        <v>1327.2280841462605</v>
      </c>
      <c r="J56" s="177">
        <v>10000</v>
      </c>
      <c r="K56" s="178">
        <v>1400</v>
      </c>
      <c r="L56" s="121" t="e">
        <f>J56/#REF!</f>
        <v>#REF!</v>
      </c>
      <c r="O56" s="118">
        <f t="shared" si="3"/>
        <v>1327.2280841462605</v>
      </c>
      <c r="P56" s="177">
        <v>10000</v>
      </c>
      <c r="Q56" s="118">
        <f t="shared" si="0"/>
        <v>1</v>
      </c>
      <c r="R56" s="118">
        <f t="shared" si="4"/>
        <v>1327.2280841462605</v>
      </c>
      <c r="S56" s="177">
        <v>10000</v>
      </c>
      <c r="T56" s="123">
        <f t="shared" si="1"/>
        <v>1</v>
      </c>
    </row>
    <row r="57" spans="1:20" ht="15">
      <c r="A57" s="192"/>
      <c r="B57" s="192"/>
      <c r="C57" s="202"/>
      <c r="E57" s="156"/>
      <c r="F57" s="186"/>
      <c r="G57" s="185"/>
      <c r="H57" s="119"/>
      <c r="I57" s="118">
        <f t="shared" si="2"/>
        <v>0</v>
      </c>
      <c r="J57" s="177"/>
      <c r="K57" s="178"/>
      <c r="L57" s="121"/>
      <c r="O57" s="118">
        <f t="shared" si="3"/>
        <v>0</v>
      </c>
      <c r="P57" s="177"/>
      <c r="Q57" s="118" t="e">
        <f t="shared" si="0"/>
        <v>#DIV/0!</v>
      </c>
      <c r="R57" s="118">
        <f t="shared" si="4"/>
        <v>0</v>
      </c>
      <c r="S57" s="177"/>
      <c r="T57" s="123" t="e">
        <f t="shared" si="1"/>
        <v>#DIV/0!</v>
      </c>
    </row>
    <row r="58" spans="1:20" ht="15" hidden="1">
      <c r="A58" s="147"/>
      <c r="B58" s="148"/>
      <c r="C58" s="148"/>
      <c r="D58" s="190" t="s">
        <v>115</v>
      </c>
      <c r="E58" s="191"/>
      <c r="F58" s="174">
        <v>0</v>
      </c>
      <c r="G58" s="168" t="s">
        <v>89</v>
      </c>
      <c r="H58" s="119"/>
      <c r="I58" s="118">
        <f t="shared" si="2"/>
        <v>0</v>
      </c>
      <c r="J58" s="171"/>
      <c r="L58" s="121"/>
      <c r="M58" s="172"/>
      <c r="N58" s="173"/>
      <c r="O58" s="118">
        <f t="shared" si="3"/>
        <v>0</v>
      </c>
      <c r="P58" s="171">
        <f>SUM(P59)</f>
        <v>0</v>
      </c>
      <c r="Q58" s="118" t="e">
        <f t="shared" si="0"/>
        <v>#DIV/0!</v>
      </c>
      <c r="R58" s="118">
        <f t="shared" si="4"/>
        <v>0</v>
      </c>
      <c r="S58" s="171">
        <f>SUM(S59)</f>
        <v>0</v>
      </c>
      <c r="T58" s="123" t="e">
        <f t="shared" si="1"/>
        <v>#DIV/0!</v>
      </c>
    </row>
    <row r="59" spans="1:20" ht="15" hidden="1">
      <c r="A59" s="192">
        <v>11</v>
      </c>
      <c r="B59" s="192"/>
      <c r="D59" s="155">
        <v>534</v>
      </c>
      <c r="E59" s="156" t="s">
        <v>116</v>
      </c>
      <c r="F59" s="174"/>
      <c r="G59" s="168"/>
      <c r="H59" s="119"/>
      <c r="I59" s="118">
        <f t="shared" si="2"/>
        <v>0</v>
      </c>
      <c r="J59" s="177"/>
      <c r="K59" s="178"/>
      <c r="L59" s="121"/>
      <c r="M59" s="157">
        <v>53</v>
      </c>
      <c r="N59" t="s">
        <v>117</v>
      </c>
      <c r="O59" s="118">
        <f t="shared" si="3"/>
        <v>0</v>
      </c>
      <c r="P59" s="177">
        <v>0</v>
      </c>
      <c r="Q59" s="118" t="e">
        <f t="shared" si="0"/>
        <v>#DIV/0!</v>
      </c>
      <c r="R59" s="118">
        <f t="shared" si="4"/>
        <v>0</v>
      </c>
      <c r="S59" s="177">
        <v>0</v>
      </c>
      <c r="T59" s="123" t="e">
        <f t="shared" si="1"/>
        <v>#DIV/0!</v>
      </c>
    </row>
    <row r="60" spans="1:20" ht="15">
      <c r="A60" s="147"/>
      <c r="B60" s="148"/>
      <c r="C60" s="148"/>
      <c r="D60" s="190" t="s">
        <v>118</v>
      </c>
      <c r="E60" s="191"/>
      <c r="F60" s="174"/>
      <c r="G60" s="168"/>
      <c r="H60" s="119"/>
      <c r="I60" s="118">
        <f t="shared" si="2"/>
        <v>66361.40420731303</v>
      </c>
      <c r="J60" s="171">
        <v>500000</v>
      </c>
      <c r="K60" s="127">
        <v>30000</v>
      </c>
      <c r="L60" s="121" t="e">
        <f>J60/#REF!</f>
        <v>#REF!</v>
      </c>
      <c r="M60" s="172"/>
      <c r="N60" s="173"/>
      <c r="O60" s="118">
        <f t="shared" si="3"/>
        <v>26544.56168292521</v>
      </c>
      <c r="P60" s="171">
        <v>200000</v>
      </c>
      <c r="Q60" s="118">
        <f t="shared" si="0"/>
        <v>0.4</v>
      </c>
      <c r="R60" s="118">
        <f t="shared" si="4"/>
        <v>26544.56168292521</v>
      </c>
      <c r="S60" s="171">
        <v>200000</v>
      </c>
      <c r="T60" s="123">
        <f t="shared" si="1"/>
        <v>1</v>
      </c>
    </row>
    <row r="61" spans="1:20" ht="15">
      <c r="A61" s="192">
        <v>11</v>
      </c>
      <c r="B61" s="192"/>
      <c r="D61" s="155">
        <v>323</v>
      </c>
      <c r="E61" s="156" t="s">
        <v>85</v>
      </c>
      <c r="F61" s="203">
        <f>F62</f>
        <v>132700</v>
      </c>
      <c r="G61" s="204" t="e">
        <f>#REF!/F61</f>
        <v>#REF!</v>
      </c>
      <c r="H61" s="119"/>
      <c r="I61" s="118">
        <f t="shared" si="2"/>
        <v>0</v>
      </c>
      <c r="J61" s="177"/>
      <c r="K61" s="178"/>
      <c r="L61" s="121" t="e">
        <f>J61/#REF!</f>
        <v>#REF!</v>
      </c>
      <c r="M61" s="157">
        <v>32</v>
      </c>
      <c r="N61" t="s">
        <v>68</v>
      </c>
      <c r="O61" s="118">
        <f t="shared" si="3"/>
        <v>0</v>
      </c>
      <c r="P61" s="177">
        <v>0</v>
      </c>
      <c r="Q61" s="118" t="e">
        <f t="shared" si="0"/>
        <v>#DIV/0!</v>
      </c>
      <c r="R61" s="118">
        <f t="shared" si="4"/>
        <v>0</v>
      </c>
      <c r="S61" s="177">
        <v>0</v>
      </c>
      <c r="T61" s="123" t="e">
        <f t="shared" si="1"/>
        <v>#DIV/0!</v>
      </c>
    </row>
    <row r="62" spans="1:20" ht="15">
      <c r="A62" s="192"/>
      <c r="B62" s="192"/>
      <c r="D62" s="155">
        <v>422</v>
      </c>
      <c r="E62" s="156" t="s">
        <v>99</v>
      </c>
      <c r="F62" s="205">
        <f>F67+F69+F71+F73+F65+F75+F63+F81+F83+F77+F79</f>
        <v>132700</v>
      </c>
      <c r="G62" s="206" t="e">
        <f>#REF!/F62</f>
        <v>#REF!</v>
      </c>
      <c r="H62" s="119"/>
      <c r="I62" s="118">
        <f t="shared" si="2"/>
        <v>66361.40420731303</v>
      </c>
      <c r="J62" s="177">
        <v>500000</v>
      </c>
      <c r="K62" s="178">
        <v>30000</v>
      </c>
      <c r="L62" s="121"/>
      <c r="O62" s="118">
        <f t="shared" si="3"/>
        <v>66361.40420731303</v>
      </c>
      <c r="P62" s="177">
        <v>500000</v>
      </c>
      <c r="Q62" s="118">
        <f t="shared" si="0"/>
        <v>1</v>
      </c>
      <c r="R62" s="118">
        <f t="shared" si="4"/>
        <v>66361.40420731303</v>
      </c>
      <c r="S62" s="177">
        <v>500000</v>
      </c>
      <c r="T62" s="123">
        <f t="shared" si="1"/>
        <v>1</v>
      </c>
    </row>
    <row r="63" spans="1:20" ht="15">
      <c r="A63" s="192"/>
      <c r="B63" s="192"/>
      <c r="D63" s="155">
        <v>322</v>
      </c>
      <c r="E63" s="156" t="s">
        <v>83</v>
      </c>
      <c r="F63" s="207">
        <f>SUM(F64:F64)</f>
        <v>60000</v>
      </c>
      <c r="G63" s="185" t="e">
        <f>#REF!/F63</f>
        <v>#REF!</v>
      </c>
      <c r="H63" s="119"/>
      <c r="I63" s="118">
        <f t="shared" si="2"/>
        <v>0</v>
      </c>
      <c r="J63" s="177"/>
      <c r="K63" s="178"/>
      <c r="L63" s="121"/>
      <c r="O63" s="118">
        <f t="shared" si="3"/>
        <v>0</v>
      </c>
      <c r="P63" s="177"/>
      <c r="Q63" s="118" t="e">
        <f t="shared" si="0"/>
        <v>#DIV/0!</v>
      </c>
      <c r="R63" s="118">
        <f t="shared" si="4"/>
        <v>0</v>
      </c>
      <c r="S63" s="177"/>
      <c r="T63" s="123" t="e">
        <f t="shared" si="1"/>
        <v>#DIV/0!</v>
      </c>
    </row>
    <row r="64" spans="1:20" ht="15">
      <c r="A64" s="137"/>
      <c r="B64" s="138" t="s">
        <v>119</v>
      </c>
      <c r="C64" s="138"/>
      <c r="D64" s="139"/>
      <c r="E64" s="137"/>
      <c r="F64" s="174">
        <v>60000</v>
      </c>
      <c r="G64" s="166" t="e">
        <f>#REF!/F64</f>
        <v>#REF!</v>
      </c>
      <c r="H64" s="119"/>
      <c r="I64" s="118">
        <f t="shared" si="2"/>
        <v>0</v>
      </c>
      <c r="J64" s="208"/>
      <c r="K64" s="209"/>
      <c r="L64" s="121" t="e">
        <f>J64/#REF!</f>
        <v>#REF!</v>
      </c>
      <c r="M64" s="210"/>
      <c r="N64" s="208"/>
      <c r="O64" s="118">
        <f t="shared" si="3"/>
        <v>42099.67482911938</v>
      </c>
      <c r="P64" s="208">
        <f>P65</f>
        <v>317200</v>
      </c>
      <c r="Q64" s="118" t="e">
        <f t="shared" si="0"/>
        <v>#DIV/0!</v>
      </c>
      <c r="R64" s="118">
        <f t="shared" si="4"/>
        <v>42099.67482911938</v>
      </c>
      <c r="S64" s="208">
        <f>S65</f>
        <v>317200</v>
      </c>
      <c r="T64" s="123">
        <f t="shared" si="1"/>
        <v>1</v>
      </c>
    </row>
    <row r="65" spans="1:20" ht="15">
      <c r="A65" s="129"/>
      <c r="B65" s="130"/>
      <c r="C65" s="130" t="s">
        <v>120</v>
      </c>
      <c r="D65" s="131"/>
      <c r="E65" s="129"/>
      <c r="F65" s="207">
        <f>SUM(F66:F66)</f>
        <v>24000</v>
      </c>
      <c r="G65" s="185" t="e">
        <f>#REF!/F65</f>
        <v>#REF!</v>
      </c>
      <c r="H65" s="119"/>
      <c r="I65" s="118">
        <f t="shared" si="2"/>
        <v>52053.885460216334</v>
      </c>
      <c r="J65" s="211">
        <f>J66+J68+J70+J72+J74+J76+J78+J84+J88+J80+J82</f>
        <v>392200</v>
      </c>
      <c r="K65" s="212"/>
      <c r="L65" s="121" t="e">
        <f>J65/#REF!</f>
        <v>#REF!</v>
      </c>
      <c r="M65" s="213"/>
      <c r="N65" s="211"/>
      <c r="O65" s="118">
        <f t="shared" si="3"/>
        <v>42099.67482911938</v>
      </c>
      <c r="P65" s="211">
        <f>P66+P68+P70+P72+P74+P76+P78+P84+P88+P80+P82</f>
        <v>317200</v>
      </c>
      <c r="Q65" s="118">
        <f t="shared" si="0"/>
        <v>0.8087710351861295</v>
      </c>
      <c r="R65" s="118">
        <f t="shared" si="4"/>
        <v>42099.67482911938</v>
      </c>
      <c r="S65" s="211">
        <f>S66+S68+S70+S72+S74+S76+S78+S84+S88+S80+S82</f>
        <v>317200</v>
      </c>
      <c r="T65" s="123">
        <f t="shared" si="1"/>
        <v>1</v>
      </c>
    </row>
    <row r="66" spans="1:20" ht="15">
      <c r="A66" s="147"/>
      <c r="B66" s="148"/>
      <c r="C66" s="148"/>
      <c r="D66" s="179" t="s">
        <v>121</v>
      </c>
      <c r="E66" s="180"/>
      <c r="F66" s="174">
        <v>24000</v>
      </c>
      <c r="G66" s="166" t="e">
        <f>#REF!/F66</f>
        <v>#REF!</v>
      </c>
      <c r="H66" s="119"/>
      <c r="I66" s="118">
        <f t="shared" si="2"/>
        <v>33180.70210365651</v>
      </c>
      <c r="J66" s="171">
        <v>250000</v>
      </c>
      <c r="K66" s="127">
        <v>33200</v>
      </c>
      <c r="L66" s="121" t="e">
        <f>J66/#REF!</f>
        <v>#REF!</v>
      </c>
      <c r="M66" s="214"/>
      <c r="N66" s="215"/>
      <c r="O66" s="118">
        <f t="shared" si="3"/>
        <v>33180.70210365651</v>
      </c>
      <c r="P66" s="171">
        <v>250000</v>
      </c>
      <c r="Q66" s="118">
        <f t="shared" si="0"/>
        <v>1</v>
      </c>
      <c r="R66" s="118">
        <f t="shared" si="4"/>
        <v>33180.70210365651</v>
      </c>
      <c r="S66" s="171">
        <v>250000</v>
      </c>
      <c r="T66" s="123">
        <f t="shared" si="1"/>
        <v>1</v>
      </c>
    </row>
    <row r="67" spans="1:20" ht="15">
      <c r="A67" s="92">
        <v>11</v>
      </c>
      <c r="D67" s="155" t="s">
        <v>122</v>
      </c>
      <c r="E67" s="156" t="s">
        <v>110</v>
      </c>
      <c r="F67" s="207">
        <f>SUM(F68:F68)</f>
        <v>10000</v>
      </c>
      <c r="G67" s="170" t="e">
        <f>#REF!/F67</f>
        <v>#REF!</v>
      </c>
      <c r="H67" s="119"/>
      <c r="I67" s="118">
        <f t="shared" si="2"/>
        <v>33180.70210365651</v>
      </c>
      <c r="J67" s="30">
        <v>250000</v>
      </c>
      <c r="K67" s="127">
        <v>33200</v>
      </c>
      <c r="L67" s="121" t="e">
        <f>J67/#REF!</f>
        <v>#REF!</v>
      </c>
      <c r="M67" s="157">
        <v>38</v>
      </c>
      <c r="N67" t="s">
        <v>111</v>
      </c>
      <c r="O67" s="118">
        <f t="shared" si="3"/>
        <v>33180.70210365651</v>
      </c>
      <c r="P67" s="30">
        <v>250000</v>
      </c>
      <c r="Q67" s="118">
        <f t="shared" si="0"/>
        <v>1</v>
      </c>
      <c r="R67" s="118">
        <f t="shared" si="4"/>
        <v>33180.70210365651</v>
      </c>
      <c r="S67" s="30">
        <v>250000</v>
      </c>
      <c r="T67" s="123">
        <f t="shared" si="1"/>
        <v>1</v>
      </c>
    </row>
    <row r="68" spans="1:20" ht="15">
      <c r="A68" s="147"/>
      <c r="B68" s="148"/>
      <c r="C68" s="148"/>
      <c r="D68" s="179" t="s">
        <v>123</v>
      </c>
      <c r="E68" s="180"/>
      <c r="F68" s="174">
        <v>10000</v>
      </c>
      <c r="G68" s="166" t="e">
        <f>#REF!/F68</f>
        <v>#REF!</v>
      </c>
      <c r="H68" s="119"/>
      <c r="I68" s="118">
        <f t="shared" si="2"/>
        <v>3185.347401951025</v>
      </c>
      <c r="J68" s="171">
        <v>24000</v>
      </c>
      <c r="K68" s="127">
        <v>3200</v>
      </c>
      <c r="L68" s="121" t="e">
        <f>J68/#REF!</f>
        <v>#REF!</v>
      </c>
      <c r="M68" s="214"/>
      <c r="N68" s="215"/>
      <c r="O68" s="118">
        <f t="shared" si="3"/>
        <v>3185.347401951025</v>
      </c>
      <c r="P68" s="171">
        <f>P69</f>
        <v>24000</v>
      </c>
      <c r="Q68" s="118">
        <f t="shared" si="0"/>
        <v>1</v>
      </c>
      <c r="R68" s="118">
        <f t="shared" si="4"/>
        <v>3185.347401951025</v>
      </c>
      <c r="S68" s="171">
        <f>S69</f>
        <v>24000</v>
      </c>
      <c r="T68" s="123">
        <f t="shared" si="1"/>
        <v>1</v>
      </c>
    </row>
    <row r="69" spans="1:20" ht="15">
      <c r="A69" s="92">
        <v>11</v>
      </c>
      <c r="D69" s="155" t="s">
        <v>122</v>
      </c>
      <c r="E69" s="156" t="s">
        <v>110</v>
      </c>
      <c r="F69" s="207">
        <f>SUM(F70:F70)</f>
        <v>15000</v>
      </c>
      <c r="G69" s="170" t="e">
        <f>#REF!/F69</f>
        <v>#REF!</v>
      </c>
      <c r="H69" s="119"/>
      <c r="I69" s="118">
        <f t="shared" si="2"/>
        <v>3185.347401951025</v>
      </c>
      <c r="J69" s="30">
        <v>24000</v>
      </c>
      <c r="K69" s="127">
        <v>3200</v>
      </c>
      <c r="L69" s="121" t="e">
        <f>J69/#REF!</f>
        <v>#REF!</v>
      </c>
      <c r="M69" s="157">
        <v>38</v>
      </c>
      <c r="N69" t="s">
        <v>111</v>
      </c>
      <c r="O69" s="118">
        <f t="shared" si="3"/>
        <v>3185.347401951025</v>
      </c>
      <c r="P69" s="30">
        <v>24000</v>
      </c>
      <c r="Q69" s="118">
        <f t="shared" si="0"/>
        <v>1</v>
      </c>
      <c r="R69" s="118">
        <f t="shared" si="4"/>
        <v>3185.347401951025</v>
      </c>
      <c r="S69" s="30">
        <v>24000</v>
      </c>
      <c r="T69" s="123">
        <f t="shared" si="1"/>
        <v>1</v>
      </c>
    </row>
    <row r="70" spans="1:20" ht="15">
      <c r="A70" s="149"/>
      <c r="B70" s="148"/>
      <c r="C70" s="148"/>
      <c r="D70" s="179" t="s">
        <v>124</v>
      </c>
      <c r="E70" s="180"/>
      <c r="F70" s="174">
        <v>15000</v>
      </c>
      <c r="G70" s="166" t="e">
        <f>#REF!/F70</f>
        <v>#REF!</v>
      </c>
      <c r="H70" s="119"/>
      <c r="I70" s="118">
        <f t="shared" si="2"/>
        <v>1327.2280841462605</v>
      </c>
      <c r="J70" s="171">
        <v>10000</v>
      </c>
      <c r="K70" s="127">
        <v>1400</v>
      </c>
      <c r="L70" s="121" t="e">
        <f>J70/#REF!</f>
        <v>#REF!</v>
      </c>
      <c r="M70" s="214"/>
      <c r="N70" s="215"/>
      <c r="O70" s="118">
        <f t="shared" si="3"/>
        <v>1327.2280841462605</v>
      </c>
      <c r="P70" s="171">
        <f>P71</f>
        <v>10000</v>
      </c>
      <c r="Q70" s="118">
        <f aca="true" t="shared" si="6" ref="Q70:Q133">P70/J70</f>
        <v>1</v>
      </c>
      <c r="R70" s="118">
        <f t="shared" si="4"/>
        <v>1327.2280841462605</v>
      </c>
      <c r="S70" s="171">
        <f>S71</f>
        <v>10000</v>
      </c>
      <c r="T70" s="123">
        <f aca="true" t="shared" si="7" ref="T70:T139">S70/P70</f>
        <v>1</v>
      </c>
    </row>
    <row r="71" spans="1:20" ht="15">
      <c r="A71" s="92">
        <v>11</v>
      </c>
      <c r="D71" s="155" t="s">
        <v>122</v>
      </c>
      <c r="E71" s="156" t="s">
        <v>110</v>
      </c>
      <c r="F71" s="207">
        <f>SUM(F72:F72)</f>
        <v>5000</v>
      </c>
      <c r="G71" s="170" t="e">
        <f>#REF!/F71</f>
        <v>#REF!</v>
      </c>
      <c r="H71" s="119"/>
      <c r="I71" s="118">
        <f aca="true" t="shared" si="8" ref="I71:I140">J71/7.5345</f>
        <v>1327.2280841462605</v>
      </c>
      <c r="J71" s="30">
        <v>10000</v>
      </c>
      <c r="K71" s="127">
        <v>1400</v>
      </c>
      <c r="L71" s="121" t="e">
        <f>J71/#REF!</f>
        <v>#REF!</v>
      </c>
      <c r="M71" s="157">
        <v>38</v>
      </c>
      <c r="N71" t="s">
        <v>111</v>
      </c>
      <c r="O71" s="118">
        <f aca="true" t="shared" si="9" ref="O71:O140">P71/7.5345</f>
        <v>1327.2280841462605</v>
      </c>
      <c r="P71" s="30">
        <v>10000</v>
      </c>
      <c r="Q71" s="118">
        <f t="shared" si="6"/>
        <v>1</v>
      </c>
      <c r="R71" s="118">
        <f aca="true" t="shared" si="10" ref="R71:R140">S71/7.5345</f>
        <v>1327.2280841462605</v>
      </c>
      <c r="S71" s="30">
        <v>10000</v>
      </c>
      <c r="T71" s="123">
        <f t="shared" si="7"/>
        <v>1</v>
      </c>
    </row>
    <row r="72" spans="1:20" ht="15">
      <c r="A72" s="149"/>
      <c r="B72" s="148"/>
      <c r="C72" s="148"/>
      <c r="D72" s="179" t="s">
        <v>125</v>
      </c>
      <c r="E72" s="180"/>
      <c r="F72" s="174">
        <v>5000</v>
      </c>
      <c r="G72" s="166" t="e">
        <f>#REF!/F72</f>
        <v>#REF!</v>
      </c>
      <c r="H72" s="119"/>
      <c r="I72" s="118">
        <f t="shared" si="8"/>
        <v>1990.8421262193906</v>
      </c>
      <c r="J72" s="171">
        <v>15000</v>
      </c>
      <c r="K72" s="127">
        <v>2000</v>
      </c>
      <c r="L72" s="121" t="e">
        <f>J72/#REF!</f>
        <v>#REF!</v>
      </c>
      <c r="M72" s="214"/>
      <c r="N72" s="215"/>
      <c r="O72" s="118">
        <f t="shared" si="9"/>
        <v>1990.8421262193906</v>
      </c>
      <c r="P72" s="171">
        <f>P73</f>
        <v>15000</v>
      </c>
      <c r="Q72" s="118">
        <f t="shared" si="6"/>
        <v>1</v>
      </c>
      <c r="R72" s="118">
        <f t="shared" si="10"/>
        <v>1990.8421262193906</v>
      </c>
      <c r="S72" s="171">
        <f>S73</f>
        <v>15000</v>
      </c>
      <c r="T72" s="123">
        <f t="shared" si="7"/>
        <v>1</v>
      </c>
    </row>
    <row r="73" spans="1:20" ht="15">
      <c r="A73" s="92">
        <v>11</v>
      </c>
      <c r="D73" s="155" t="s">
        <v>122</v>
      </c>
      <c r="E73" s="156" t="s">
        <v>110</v>
      </c>
      <c r="F73" s="207">
        <f>SUM(F74:F74)</f>
        <v>4200</v>
      </c>
      <c r="G73" s="170" t="e">
        <f>#REF!/F73</f>
        <v>#REF!</v>
      </c>
      <c r="H73" s="119"/>
      <c r="I73" s="118">
        <f t="shared" si="8"/>
        <v>1990.8421262193906</v>
      </c>
      <c r="J73" s="30">
        <v>15000</v>
      </c>
      <c r="K73" s="127">
        <v>2000</v>
      </c>
      <c r="L73" s="121" t="e">
        <f>J73/#REF!</f>
        <v>#REF!</v>
      </c>
      <c r="M73" s="157">
        <v>38</v>
      </c>
      <c r="N73" t="s">
        <v>111</v>
      </c>
      <c r="O73" s="118">
        <f t="shared" si="9"/>
        <v>1990.8421262193906</v>
      </c>
      <c r="P73" s="30">
        <v>15000</v>
      </c>
      <c r="Q73" s="118">
        <f t="shared" si="6"/>
        <v>1</v>
      </c>
      <c r="R73" s="118">
        <f t="shared" si="10"/>
        <v>1990.8421262193906</v>
      </c>
      <c r="S73" s="30">
        <v>15000</v>
      </c>
      <c r="T73" s="123">
        <f t="shared" si="7"/>
        <v>1</v>
      </c>
    </row>
    <row r="74" spans="1:20" ht="15">
      <c r="A74" s="149"/>
      <c r="B74" s="148"/>
      <c r="C74" s="148"/>
      <c r="D74" s="179" t="s">
        <v>126</v>
      </c>
      <c r="E74" s="180"/>
      <c r="F74" s="174">
        <v>4200</v>
      </c>
      <c r="G74" s="166" t="e">
        <f>#REF!/F74</f>
        <v>#REF!</v>
      </c>
      <c r="H74" s="119"/>
      <c r="I74" s="118">
        <f t="shared" si="8"/>
        <v>5574.357953414294</v>
      </c>
      <c r="J74" s="171">
        <v>42000</v>
      </c>
      <c r="K74" s="127">
        <v>5600</v>
      </c>
      <c r="L74" s="121" t="e">
        <f>J74/#REF!</f>
        <v>#REF!</v>
      </c>
      <c r="M74" s="214"/>
      <c r="N74" s="215"/>
      <c r="O74" s="118">
        <f t="shared" si="9"/>
        <v>1592.6737009755125</v>
      </c>
      <c r="P74" s="171">
        <f>P75</f>
        <v>12000</v>
      </c>
      <c r="Q74" s="118">
        <f t="shared" si="6"/>
        <v>0.2857142857142857</v>
      </c>
      <c r="R74" s="118">
        <f t="shared" si="10"/>
        <v>1592.6737009755125</v>
      </c>
      <c r="S74" s="171">
        <f>S75</f>
        <v>12000</v>
      </c>
      <c r="T74" s="123">
        <f t="shared" si="7"/>
        <v>1</v>
      </c>
    </row>
    <row r="75" spans="1:20" ht="15">
      <c r="A75" s="92">
        <v>11</v>
      </c>
      <c r="D75" s="155" t="s">
        <v>122</v>
      </c>
      <c r="E75" s="156" t="s">
        <v>110</v>
      </c>
      <c r="F75" s="207">
        <f>SUM(F76:F76)</f>
        <v>2000</v>
      </c>
      <c r="G75" s="170" t="e">
        <f>#REF!/F75</f>
        <v>#REF!</v>
      </c>
      <c r="H75" s="119"/>
      <c r="I75" s="118">
        <f t="shared" si="8"/>
        <v>5574.357953414294</v>
      </c>
      <c r="J75" s="30">
        <v>42000</v>
      </c>
      <c r="K75" s="127">
        <v>5600</v>
      </c>
      <c r="L75" s="121" t="e">
        <f>J75/#REF!</f>
        <v>#REF!</v>
      </c>
      <c r="M75" s="157">
        <v>38</v>
      </c>
      <c r="N75" t="s">
        <v>111</v>
      </c>
      <c r="O75" s="118">
        <f t="shared" si="9"/>
        <v>1592.6737009755125</v>
      </c>
      <c r="P75" s="30">
        <v>12000</v>
      </c>
      <c r="Q75" s="118">
        <f t="shared" si="6"/>
        <v>0.2857142857142857</v>
      </c>
      <c r="R75" s="118">
        <f t="shared" si="10"/>
        <v>1592.6737009755125</v>
      </c>
      <c r="S75" s="30">
        <v>12000</v>
      </c>
      <c r="T75" s="123">
        <f t="shared" si="7"/>
        <v>1</v>
      </c>
    </row>
    <row r="76" spans="1:20" ht="15">
      <c r="A76" s="149"/>
      <c r="B76" s="148"/>
      <c r="C76" s="148"/>
      <c r="D76" s="179" t="s">
        <v>127</v>
      </c>
      <c r="E76" s="180"/>
      <c r="F76" s="174">
        <v>2000</v>
      </c>
      <c r="G76" s="166" t="e">
        <f>#REF!/F76</f>
        <v>#REF!</v>
      </c>
      <c r="H76" s="119"/>
      <c r="I76" s="118">
        <f t="shared" si="8"/>
        <v>557.4357953414294</v>
      </c>
      <c r="J76" s="171">
        <v>4200</v>
      </c>
      <c r="K76" s="127">
        <v>660</v>
      </c>
      <c r="L76" s="121" t="e">
        <f>J76/#REF!</f>
        <v>#REF!</v>
      </c>
      <c r="M76" s="214"/>
      <c r="N76" s="215"/>
      <c r="O76" s="118">
        <f t="shared" si="9"/>
        <v>557.4357953414294</v>
      </c>
      <c r="P76" s="171">
        <f>P77</f>
        <v>4200</v>
      </c>
      <c r="Q76" s="118">
        <f t="shared" si="6"/>
        <v>1</v>
      </c>
      <c r="R76" s="118">
        <f t="shared" si="10"/>
        <v>557.4357953414294</v>
      </c>
      <c r="S76" s="171">
        <f>S77</f>
        <v>4200</v>
      </c>
      <c r="T76" s="123">
        <f t="shared" si="7"/>
        <v>1</v>
      </c>
    </row>
    <row r="77" spans="1:20" ht="15">
      <c r="A77" s="92">
        <v>11</v>
      </c>
      <c r="D77" s="155" t="s">
        <v>122</v>
      </c>
      <c r="E77" s="156" t="s">
        <v>110</v>
      </c>
      <c r="F77" s="207">
        <f>SUM(F78:F78)</f>
        <v>0</v>
      </c>
      <c r="G77" s="185" t="s">
        <v>89</v>
      </c>
      <c r="H77" s="119"/>
      <c r="I77" s="118">
        <f t="shared" si="8"/>
        <v>557.4357953414294</v>
      </c>
      <c r="J77" s="30">
        <v>4200</v>
      </c>
      <c r="K77" s="127">
        <v>660</v>
      </c>
      <c r="L77" s="121" t="e">
        <f>J77/#REF!</f>
        <v>#REF!</v>
      </c>
      <c r="M77" s="157">
        <v>38</v>
      </c>
      <c r="N77" t="s">
        <v>111</v>
      </c>
      <c r="O77" s="118">
        <f t="shared" si="9"/>
        <v>557.4357953414294</v>
      </c>
      <c r="P77" s="30">
        <v>4200</v>
      </c>
      <c r="Q77" s="118">
        <f t="shared" si="6"/>
        <v>1</v>
      </c>
      <c r="R77" s="118">
        <f t="shared" si="10"/>
        <v>557.4357953414294</v>
      </c>
      <c r="S77" s="30">
        <v>4200</v>
      </c>
      <c r="T77" s="123">
        <f t="shared" si="7"/>
        <v>1</v>
      </c>
    </row>
    <row r="78" spans="1:20" ht="15">
      <c r="A78" s="149"/>
      <c r="B78" s="148"/>
      <c r="C78" s="148"/>
      <c r="D78" s="179" t="s">
        <v>128</v>
      </c>
      <c r="E78" s="180"/>
      <c r="F78" s="174">
        <v>0</v>
      </c>
      <c r="G78" s="168" t="s">
        <v>89</v>
      </c>
      <c r="H78" s="119"/>
      <c r="I78" s="118">
        <f t="shared" si="8"/>
        <v>265.4456168292521</v>
      </c>
      <c r="J78" s="171">
        <v>2000</v>
      </c>
      <c r="K78" s="127">
        <v>270</v>
      </c>
      <c r="L78" s="121" t="e">
        <f>J78/#REF!</f>
        <v>#REF!</v>
      </c>
      <c r="M78" s="214"/>
      <c r="N78" s="215"/>
      <c r="O78" s="118">
        <f t="shared" si="9"/>
        <v>265.4456168292521</v>
      </c>
      <c r="P78" s="171">
        <f>P79</f>
        <v>2000</v>
      </c>
      <c r="Q78" s="118">
        <f t="shared" si="6"/>
        <v>1</v>
      </c>
      <c r="R78" s="118">
        <f t="shared" si="10"/>
        <v>265.4456168292521</v>
      </c>
      <c r="S78" s="171">
        <f>S79</f>
        <v>2000</v>
      </c>
      <c r="T78" s="123">
        <f t="shared" si="7"/>
        <v>1</v>
      </c>
    </row>
    <row r="79" spans="1:20" ht="15">
      <c r="A79" s="92">
        <v>11</v>
      </c>
      <c r="D79" s="155" t="s">
        <v>122</v>
      </c>
      <c r="E79" s="156" t="s">
        <v>110</v>
      </c>
      <c r="F79" s="207">
        <f>SUM(F80:F80)</f>
        <v>0</v>
      </c>
      <c r="G79" s="185" t="s">
        <v>89</v>
      </c>
      <c r="H79" s="119"/>
      <c r="I79" s="118">
        <f t="shared" si="8"/>
        <v>265.4456168292521</v>
      </c>
      <c r="J79" s="30">
        <v>2000</v>
      </c>
      <c r="K79" s="127">
        <v>270</v>
      </c>
      <c r="L79" s="121" t="e">
        <f>J79/#REF!</f>
        <v>#REF!</v>
      </c>
      <c r="M79" s="157">
        <v>38</v>
      </c>
      <c r="N79" t="s">
        <v>111</v>
      </c>
      <c r="O79" s="118">
        <f t="shared" si="9"/>
        <v>265.4456168292521</v>
      </c>
      <c r="P79" s="30">
        <v>2000</v>
      </c>
      <c r="Q79" s="118">
        <f t="shared" si="6"/>
        <v>1</v>
      </c>
      <c r="R79" s="118">
        <f t="shared" si="10"/>
        <v>265.4456168292521</v>
      </c>
      <c r="S79" s="30">
        <v>2000</v>
      </c>
      <c r="T79" s="123">
        <f t="shared" si="7"/>
        <v>1</v>
      </c>
    </row>
    <row r="80" spans="1:20" ht="15">
      <c r="A80" s="149"/>
      <c r="B80" s="148"/>
      <c r="C80" s="148"/>
      <c r="D80" s="179" t="s">
        <v>129</v>
      </c>
      <c r="E80" s="180"/>
      <c r="F80" s="174">
        <v>0</v>
      </c>
      <c r="G80" s="168" t="s">
        <v>89</v>
      </c>
      <c r="H80" s="119"/>
      <c r="I80" s="118">
        <f t="shared" si="8"/>
        <v>1990.8421262193906</v>
      </c>
      <c r="J80" s="171">
        <v>15000</v>
      </c>
      <c r="K80" s="127">
        <v>2000</v>
      </c>
      <c r="L80" s="121" t="e">
        <f>J80/#REF!</f>
        <v>#REF!</v>
      </c>
      <c r="M80" s="214"/>
      <c r="N80" s="215"/>
      <c r="O80" s="118">
        <f t="shared" si="9"/>
        <v>0</v>
      </c>
      <c r="P80" s="171">
        <f>P81</f>
        <v>0</v>
      </c>
      <c r="Q80" s="118">
        <f t="shared" si="6"/>
        <v>0</v>
      </c>
      <c r="R80" s="118">
        <f t="shared" si="10"/>
        <v>0</v>
      </c>
      <c r="S80" s="171">
        <f>S81</f>
        <v>0</v>
      </c>
      <c r="T80" s="123" t="e">
        <f t="shared" si="7"/>
        <v>#DIV/0!</v>
      </c>
    </row>
    <row r="81" spans="1:24" s="200" customFormat="1" ht="15">
      <c r="A81" s="192" t="s">
        <v>102</v>
      </c>
      <c r="B81" s="91"/>
      <c r="C81" s="91"/>
      <c r="D81" s="194">
        <v>426</v>
      </c>
      <c r="E81" s="195" t="s">
        <v>130</v>
      </c>
      <c r="F81" s="216">
        <f>SUM(F82:F82)</f>
        <v>10000</v>
      </c>
      <c r="G81" s="185" t="e">
        <f>#REF!/F81</f>
        <v>#REF!</v>
      </c>
      <c r="H81" s="119"/>
      <c r="I81" s="118">
        <f t="shared" si="8"/>
        <v>1990.8421262193906</v>
      </c>
      <c r="J81" s="30">
        <v>15000</v>
      </c>
      <c r="K81" s="127">
        <v>2000</v>
      </c>
      <c r="L81" s="121" t="e">
        <f>J81/#REF!</f>
        <v>#REF!</v>
      </c>
      <c r="M81" s="217">
        <v>42</v>
      </c>
      <c r="N81" s="218" t="s">
        <v>100</v>
      </c>
      <c r="O81" s="118">
        <f t="shared" si="9"/>
        <v>0</v>
      </c>
      <c r="P81" s="30">
        <v>0</v>
      </c>
      <c r="Q81" s="118">
        <f t="shared" si="6"/>
        <v>0</v>
      </c>
      <c r="R81" s="118">
        <f t="shared" si="10"/>
        <v>0</v>
      </c>
      <c r="S81" s="30">
        <v>0</v>
      </c>
      <c r="T81" s="123" t="e">
        <f t="shared" si="7"/>
        <v>#DIV/0!</v>
      </c>
      <c r="W81" s="201"/>
      <c r="X81" s="201"/>
    </row>
    <row r="82" spans="1:24" s="200" customFormat="1" ht="15">
      <c r="A82" s="149"/>
      <c r="B82" s="148"/>
      <c r="C82" s="148"/>
      <c r="D82" s="179" t="s">
        <v>131</v>
      </c>
      <c r="E82" s="180"/>
      <c r="F82" s="219">
        <v>10000</v>
      </c>
      <c r="G82" s="168" t="e">
        <f>#REF!/F82</f>
        <v>#REF!</v>
      </c>
      <c r="H82" s="119"/>
      <c r="I82" s="118">
        <f t="shared" si="8"/>
        <v>1327.2280841462605</v>
      </c>
      <c r="J82" s="171">
        <v>10000</v>
      </c>
      <c r="K82" s="127">
        <v>1400</v>
      </c>
      <c r="L82" s="121" t="e">
        <f>J82/#REF!</f>
        <v>#REF!</v>
      </c>
      <c r="M82" s="214"/>
      <c r="N82" s="215"/>
      <c r="O82" s="118">
        <f t="shared" si="9"/>
        <v>0</v>
      </c>
      <c r="P82" s="171">
        <f>P83</f>
        <v>0</v>
      </c>
      <c r="Q82" s="118">
        <f t="shared" si="6"/>
        <v>0</v>
      </c>
      <c r="R82" s="118">
        <f t="shared" si="10"/>
        <v>0</v>
      </c>
      <c r="S82" s="171">
        <f>S83</f>
        <v>0</v>
      </c>
      <c r="T82" s="123" t="e">
        <f t="shared" si="7"/>
        <v>#DIV/0!</v>
      </c>
      <c r="W82" s="201"/>
      <c r="X82" s="201"/>
    </row>
    <row r="83" spans="1:24" s="200" customFormat="1" ht="15">
      <c r="A83" s="192" t="s">
        <v>102</v>
      </c>
      <c r="B83" s="91"/>
      <c r="C83" s="91"/>
      <c r="D83" s="194">
        <v>426</v>
      </c>
      <c r="E83" s="195" t="s">
        <v>130</v>
      </c>
      <c r="F83" s="216">
        <f>SUM(F84:F84)</f>
        <v>2500</v>
      </c>
      <c r="G83" s="185" t="e">
        <f>#REF!/F83</f>
        <v>#REF!</v>
      </c>
      <c r="H83" s="119"/>
      <c r="I83" s="118">
        <f t="shared" si="8"/>
        <v>1327.2280841462605</v>
      </c>
      <c r="J83" s="30">
        <v>10000</v>
      </c>
      <c r="K83" s="127">
        <v>1400</v>
      </c>
      <c r="L83" s="121" t="e">
        <f>J83/#REF!</f>
        <v>#REF!</v>
      </c>
      <c r="M83" s="217">
        <v>42</v>
      </c>
      <c r="N83" s="218" t="s">
        <v>100</v>
      </c>
      <c r="O83" s="118">
        <f t="shared" si="9"/>
        <v>0</v>
      </c>
      <c r="P83" s="30">
        <v>0</v>
      </c>
      <c r="Q83" s="118">
        <f t="shared" si="6"/>
        <v>0</v>
      </c>
      <c r="R83" s="118">
        <f t="shared" si="10"/>
        <v>0</v>
      </c>
      <c r="S83" s="30">
        <v>0</v>
      </c>
      <c r="T83" s="123" t="e">
        <f t="shared" si="7"/>
        <v>#DIV/0!</v>
      </c>
      <c r="W83" s="201"/>
      <c r="X83" s="201"/>
    </row>
    <row r="84" spans="1:24" s="200" customFormat="1" ht="15">
      <c r="A84" s="220"/>
      <c r="B84" s="221"/>
      <c r="C84" s="221"/>
      <c r="D84" s="222" t="s">
        <v>132</v>
      </c>
      <c r="E84" s="223"/>
      <c r="F84" s="219">
        <v>2500</v>
      </c>
      <c r="G84" s="168" t="e">
        <f>#REF!/F84</f>
        <v>#REF!</v>
      </c>
      <c r="H84" s="119"/>
      <c r="I84" s="118">
        <f t="shared" si="8"/>
        <v>1327.2280841462605</v>
      </c>
      <c r="J84" s="224">
        <v>10000</v>
      </c>
      <c r="K84" s="225">
        <v>1400</v>
      </c>
      <c r="L84" s="121" t="e">
        <f>J84/#REF!</f>
        <v>#REF!</v>
      </c>
      <c r="M84" s="226"/>
      <c r="N84" s="227"/>
      <c r="O84" s="118">
        <f t="shared" si="9"/>
        <v>0</v>
      </c>
      <c r="P84" s="224">
        <f>P85</f>
        <v>0</v>
      </c>
      <c r="Q84" s="118">
        <f t="shared" si="6"/>
        <v>0</v>
      </c>
      <c r="R84" s="118">
        <f t="shared" si="10"/>
        <v>0</v>
      </c>
      <c r="S84" s="224">
        <f>S85</f>
        <v>0</v>
      </c>
      <c r="T84" s="123" t="e">
        <f t="shared" si="7"/>
        <v>#DIV/0!</v>
      </c>
      <c r="W84" s="201"/>
      <c r="X84" s="201"/>
    </row>
    <row r="85" spans="1:20" ht="15">
      <c r="A85" s="192" t="s">
        <v>102</v>
      </c>
      <c r="B85" s="192"/>
      <c r="C85" s="192"/>
      <c r="D85" s="194">
        <v>426</v>
      </c>
      <c r="E85" s="195" t="s">
        <v>130</v>
      </c>
      <c r="F85" s="203">
        <f>F88</f>
        <v>336944.44</v>
      </c>
      <c r="G85" s="228" t="e">
        <f>#REF!/F85</f>
        <v>#REF!</v>
      </c>
      <c r="H85" s="119"/>
      <c r="I85" s="118">
        <f t="shared" si="8"/>
        <v>1327.2280841462605</v>
      </c>
      <c r="J85" s="229">
        <v>10000</v>
      </c>
      <c r="K85" s="225">
        <v>1400</v>
      </c>
      <c r="L85" s="121"/>
      <c r="M85" s="217">
        <v>42</v>
      </c>
      <c r="N85" s="218" t="s">
        <v>100</v>
      </c>
      <c r="O85" s="118">
        <f t="shared" si="9"/>
        <v>0</v>
      </c>
      <c r="P85" s="229">
        <v>0</v>
      </c>
      <c r="Q85" s="118">
        <f t="shared" si="6"/>
        <v>0</v>
      </c>
      <c r="R85" s="118">
        <f t="shared" si="10"/>
        <v>0</v>
      </c>
      <c r="S85" s="229">
        <v>0</v>
      </c>
      <c r="T85" s="123" t="e">
        <f t="shared" si="7"/>
        <v>#DIV/0!</v>
      </c>
    </row>
    <row r="86" spans="1:20" ht="15">
      <c r="A86" s="220"/>
      <c r="B86" s="221"/>
      <c r="C86" s="221"/>
      <c r="D86" s="222" t="s">
        <v>133</v>
      </c>
      <c r="E86" s="223"/>
      <c r="F86" s="132">
        <f>F87</f>
        <v>0</v>
      </c>
      <c r="G86" s="133" t="e">
        <f>#REF!/F86</f>
        <v>#REF!</v>
      </c>
      <c r="H86" s="119"/>
      <c r="I86" s="118">
        <v>0</v>
      </c>
      <c r="J86" s="224">
        <v>0</v>
      </c>
      <c r="K86" s="225">
        <v>15000</v>
      </c>
      <c r="L86" s="121"/>
      <c r="M86" s="226"/>
      <c r="N86" s="227"/>
      <c r="O86" s="118">
        <f>P86/7.5345</f>
        <v>0</v>
      </c>
      <c r="P86" s="224">
        <f>P87</f>
        <v>0</v>
      </c>
      <c r="Q86" s="118" t="e">
        <f>P86/J86</f>
        <v>#DIV/0!</v>
      </c>
      <c r="R86" s="118">
        <f>S86/7.5345</f>
        <v>0</v>
      </c>
      <c r="S86" s="224">
        <f>S87</f>
        <v>0</v>
      </c>
      <c r="T86" s="123" t="e">
        <f>S86/P86</f>
        <v>#DIV/0!</v>
      </c>
    </row>
    <row r="87" spans="1:20" ht="15">
      <c r="A87" s="192"/>
      <c r="B87" s="192"/>
      <c r="C87" s="192"/>
      <c r="D87" s="194"/>
      <c r="E87" s="195"/>
      <c r="F87" s="203"/>
      <c r="G87" s="228"/>
      <c r="H87" s="119"/>
      <c r="I87" s="118"/>
      <c r="J87" s="229"/>
      <c r="K87" s="225"/>
      <c r="L87" s="121"/>
      <c r="M87" s="217"/>
      <c r="N87" s="218"/>
      <c r="O87" s="118"/>
      <c r="P87" s="229"/>
      <c r="Q87" s="118"/>
      <c r="R87" s="118"/>
      <c r="S87" s="229"/>
      <c r="T87" s="123"/>
    </row>
    <row r="88" spans="1:20" ht="15">
      <c r="A88" s="220"/>
      <c r="B88" s="221"/>
      <c r="C88" s="221"/>
      <c r="D88" s="222" t="s">
        <v>134</v>
      </c>
      <c r="E88" s="223"/>
      <c r="F88" s="132">
        <f>F89</f>
        <v>336944.44</v>
      </c>
      <c r="G88" s="133" t="e">
        <f>#REF!/F88</f>
        <v>#REF!</v>
      </c>
      <c r="H88" s="119"/>
      <c r="I88" s="118">
        <f t="shared" si="8"/>
        <v>1327.2280841462605</v>
      </c>
      <c r="J88" s="224">
        <v>10000</v>
      </c>
      <c r="K88" s="225">
        <v>1400</v>
      </c>
      <c r="L88" s="121"/>
      <c r="M88" s="226"/>
      <c r="N88" s="227"/>
      <c r="O88" s="118">
        <f t="shared" si="9"/>
        <v>0</v>
      </c>
      <c r="P88" s="224">
        <f>P89</f>
        <v>0</v>
      </c>
      <c r="Q88" s="118">
        <f t="shared" si="6"/>
        <v>0</v>
      </c>
      <c r="R88" s="118">
        <f t="shared" si="10"/>
        <v>0</v>
      </c>
      <c r="S88" s="224">
        <f>S89</f>
        <v>0</v>
      </c>
      <c r="T88" s="123" t="e">
        <f t="shared" si="7"/>
        <v>#DIV/0!</v>
      </c>
    </row>
    <row r="89" spans="1:20" ht="15">
      <c r="A89" s="192" t="s">
        <v>102</v>
      </c>
      <c r="B89" s="192"/>
      <c r="C89" s="192"/>
      <c r="D89" s="194">
        <v>426</v>
      </c>
      <c r="E89" s="195" t="s">
        <v>130</v>
      </c>
      <c r="F89" s="150">
        <f>SUM(F90:F95)</f>
        <v>336944.44</v>
      </c>
      <c r="G89" s="151" t="e">
        <f>#REF!/F89</f>
        <v>#REF!</v>
      </c>
      <c r="H89" s="119"/>
      <c r="I89" s="118">
        <f t="shared" si="8"/>
        <v>1327.2280841462605</v>
      </c>
      <c r="J89" s="229">
        <v>10000</v>
      </c>
      <c r="K89" s="225">
        <v>1400</v>
      </c>
      <c r="L89" s="121"/>
      <c r="M89" s="217">
        <v>42</v>
      </c>
      <c r="N89" s="218" t="s">
        <v>100</v>
      </c>
      <c r="O89" s="118">
        <f t="shared" si="9"/>
        <v>0</v>
      </c>
      <c r="P89" s="229">
        <v>0</v>
      </c>
      <c r="Q89" s="118">
        <f t="shared" si="6"/>
        <v>0</v>
      </c>
      <c r="R89" s="118">
        <f t="shared" si="10"/>
        <v>0</v>
      </c>
      <c r="S89" s="229">
        <v>0</v>
      </c>
      <c r="T89" s="123" t="e">
        <f t="shared" si="7"/>
        <v>#DIV/0!</v>
      </c>
    </row>
    <row r="90" spans="1:20" ht="15">
      <c r="A90" s="137"/>
      <c r="B90" s="138" t="s">
        <v>135</v>
      </c>
      <c r="C90" s="138"/>
      <c r="D90" s="139"/>
      <c r="E90" s="137"/>
      <c r="F90" s="165">
        <v>243055.56</v>
      </c>
      <c r="G90" s="166" t="e">
        <f>#REF!/F90</f>
        <v>#REF!</v>
      </c>
      <c r="H90" s="119"/>
      <c r="I90" s="118">
        <f t="shared" si="8"/>
        <v>0</v>
      </c>
      <c r="J90" s="208"/>
      <c r="K90" s="209"/>
      <c r="L90" s="121" t="e">
        <f>J90/#REF!</f>
        <v>#REF!</v>
      </c>
      <c r="M90" s="210"/>
      <c r="N90" s="208"/>
      <c r="O90" s="118">
        <f t="shared" si="9"/>
        <v>26544.56168292521</v>
      </c>
      <c r="P90" s="208">
        <f>P91</f>
        <v>200000</v>
      </c>
      <c r="Q90" s="118" t="e">
        <f t="shared" si="6"/>
        <v>#DIV/0!</v>
      </c>
      <c r="R90" s="118">
        <f t="shared" si="10"/>
        <v>26544.56168292521</v>
      </c>
      <c r="S90" s="208">
        <f>S91</f>
        <v>200000</v>
      </c>
      <c r="T90" s="123">
        <f t="shared" si="7"/>
        <v>1</v>
      </c>
    </row>
    <row r="91" spans="1:20" ht="15">
      <c r="A91" s="129"/>
      <c r="B91" s="130"/>
      <c r="C91" s="130" t="s">
        <v>136</v>
      </c>
      <c r="D91" s="131"/>
      <c r="E91" s="129"/>
      <c r="F91" s="165">
        <v>0</v>
      </c>
      <c r="G91" s="168" t="s">
        <v>89</v>
      </c>
      <c r="H91" s="119"/>
      <c r="I91" s="118">
        <f t="shared" si="8"/>
        <v>26544.56168292521</v>
      </c>
      <c r="J91" s="211">
        <f>J94</f>
        <v>200000</v>
      </c>
      <c r="K91" s="212">
        <v>375000</v>
      </c>
      <c r="L91" s="121" t="e">
        <f>J91/#REF!</f>
        <v>#REF!</v>
      </c>
      <c r="M91" s="213"/>
      <c r="N91" s="211"/>
      <c r="O91" s="118">
        <f t="shared" si="9"/>
        <v>26544.56168292521</v>
      </c>
      <c r="P91" s="211">
        <f>P94</f>
        <v>200000</v>
      </c>
      <c r="Q91" s="118">
        <f t="shared" si="6"/>
        <v>1</v>
      </c>
      <c r="R91" s="118">
        <f t="shared" si="10"/>
        <v>26544.56168292521</v>
      </c>
      <c r="S91" s="211">
        <f>S94</f>
        <v>200000</v>
      </c>
      <c r="T91" s="123">
        <f t="shared" si="7"/>
        <v>1</v>
      </c>
    </row>
    <row r="92" spans="1:20" ht="15">
      <c r="A92" s="147"/>
      <c r="B92" s="148"/>
      <c r="C92" s="148"/>
      <c r="D92" s="149" t="s">
        <v>137</v>
      </c>
      <c r="E92" s="147"/>
      <c r="F92" s="165">
        <v>36944.44</v>
      </c>
      <c r="G92" s="166" t="e">
        <f>#REF!/F92</f>
        <v>#REF!</v>
      </c>
      <c r="H92" s="119"/>
      <c r="I92" s="118">
        <v>0</v>
      </c>
      <c r="J92" s="171">
        <v>0</v>
      </c>
      <c r="K92" s="127">
        <v>350000</v>
      </c>
      <c r="L92" s="121" t="e">
        <f>J92/#REF!</f>
        <v>#REF!</v>
      </c>
      <c r="M92" s="214"/>
      <c r="N92" s="215"/>
      <c r="O92" s="118">
        <v>350000</v>
      </c>
      <c r="P92" s="171">
        <v>0</v>
      </c>
      <c r="Q92" s="118">
        <v>350000</v>
      </c>
      <c r="R92" s="118">
        <f>S92/7.5345</f>
        <v>53089.12336585042</v>
      </c>
      <c r="S92" s="171">
        <f>SUM(S93:S95)</f>
        <v>400000</v>
      </c>
      <c r="T92" s="123" t="e">
        <f>S92/P92</f>
        <v>#DIV/0!</v>
      </c>
    </row>
    <row r="93" spans="1:20" ht="15">
      <c r="A93" s="129"/>
      <c r="B93" s="130"/>
      <c r="C93" s="130"/>
      <c r="D93" s="131"/>
      <c r="E93" s="129"/>
      <c r="F93" s="165"/>
      <c r="G93" s="168"/>
      <c r="H93" s="119"/>
      <c r="I93" s="118"/>
      <c r="J93" s="211"/>
      <c r="K93" s="212"/>
      <c r="L93" s="121"/>
      <c r="M93" s="213"/>
      <c r="N93" s="211"/>
      <c r="O93" s="118"/>
      <c r="P93" s="211"/>
      <c r="Q93" s="118"/>
      <c r="R93" s="118"/>
      <c r="S93" s="211"/>
      <c r="T93" s="123"/>
    </row>
    <row r="94" spans="1:20" ht="15">
      <c r="A94" s="147"/>
      <c r="B94" s="148"/>
      <c r="C94" s="148"/>
      <c r="D94" s="149" t="s">
        <v>138</v>
      </c>
      <c r="E94" s="147"/>
      <c r="F94" s="165">
        <v>36944.44</v>
      </c>
      <c r="G94" s="166" t="e">
        <f>#REF!/F94</f>
        <v>#REF!</v>
      </c>
      <c r="H94" s="119"/>
      <c r="I94" s="118">
        <f t="shared" si="8"/>
        <v>26544.56168292521</v>
      </c>
      <c r="J94" s="171">
        <v>200000</v>
      </c>
      <c r="K94" s="127">
        <v>25000</v>
      </c>
      <c r="L94" s="121" t="e">
        <f>J94/#REF!</f>
        <v>#REF!</v>
      </c>
      <c r="M94" s="214"/>
      <c r="N94" s="215"/>
      <c r="O94" s="118">
        <f t="shared" si="9"/>
        <v>26544.56168292521</v>
      </c>
      <c r="P94" s="171">
        <f>SUM(P95:P97)</f>
        <v>200000</v>
      </c>
      <c r="Q94" s="118">
        <f t="shared" si="6"/>
        <v>1</v>
      </c>
      <c r="R94" s="118">
        <f t="shared" si="10"/>
        <v>26544.56168292521</v>
      </c>
      <c r="S94" s="171">
        <f>SUM(S95:S97)</f>
        <v>200000</v>
      </c>
      <c r="T94" s="123">
        <f t="shared" si="7"/>
        <v>1</v>
      </c>
    </row>
    <row r="95" spans="1:20" ht="15">
      <c r="A95" s="92">
        <v>42</v>
      </c>
      <c r="D95" s="155" t="s">
        <v>73</v>
      </c>
      <c r="E95" s="156" t="s">
        <v>74</v>
      </c>
      <c r="F95" s="165">
        <v>20000</v>
      </c>
      <c r="G95" s="168" t="s">
        <v>89</v>
      </c>
      <c r="H95" s="119"/>
      <c r="I95" s="118">
        <f t="shared" si="8"/>
        <v>26544.56168292521</v>
      </c>
      <c r="J95" s="30">
        <v>200000</v>
      </c>
      <c r="K95" s="127">
        <v>25000</v>
      </c>
      <c r="L95" s="121" t="e">
        <f>J95/#REF!</f>
        <v>#REF!</v>
      </c>
      <c r="M95" s="157">
        <v>31</v>
      </c>
      <c r="N95" t="s">
        <v>75</v>
      </c>
      <c r="O95" s="118">
        <f t="shared" si="9"/>
        <v>26544.56168292521</v>
      </c>
      <c r="P95" s="30">
        <v>200000</v>
      </c>
      <c r="Q95" s="118">
        <f t="shared" si="6"/>
        <v>1</v>
      </c>
      <c r="R95" s="118">
        <f t="shared" si="10"/>
        <v>26544.56168292521</v>
      </c>
      <c r="S95" s="30">
        <v>200000</v>
      </c>
      <c r="T95" s="123">
        <f t="shared" si="7"/>
        <v>1</v>
      </c>
    </row>
    <row r="96" spans="1:20" ht="15">
      <c r="A96" s="92">
        <v>11</v>
      </c>
      <c r="D96" s="155">
        <v>312</v>
      </c>
      <c r="E96" s="156" t="s">
        <v>76</v>
      </c>
      <c r="F96" s="203">
        <f>F98+F100+F109+F111+F116+F126+F130+F134+F137+F141+F148+F128+F157+F121+F123</f>
        <v>3660000</v>
      </c>
      <c r="G96" s="228" t="e">
        <f>#REF!/F96</f>
        <v>#REF!</v>
      </c>
      <c r="H96" s="119"/>
      <c r="I96" s="118">
        <f t="shared" si="8"/>
        <v>0</v>
      </c>
      <c r="L96" s="121"/>
      <c r="O96" s="118">
        <f t="shared" si="9"/>
        <v>0</v>
      </c>
      <c r="Q96" s="118" t="e">
        <f t="shared" si="6"/>
        <v>#DIV/0!</v>
      </c>
      <c r="R96" s="118">
        <f t="shared" si="10"/>
        <v>0</v>
      </c>
      <c r="T96" s="123" t="e">
        <f t="shared" si="7"/>
        <v>#DIV/0!</v>
      </c>
    </row>
    <row r="97" spans="1:20" ht="15">
      <c r="A97" s="92">
        <v>42</v>
      </c>
      <c r="D97" s="155" t="s">
        <v>77</v>
      </c>
      <c r="E97" s="156" t="s">
        <v>78</v>
      </c>
      <c r="F97" s="205">
        <f>F98+F100+F109+F111+F107</f>
        <v>1440000</v>
      </c>
      <c r="G97" s="230" t="e">
        <f>#REF!/F97</f>
        <v>#REF!</v>
      </c>
      <c r="H97" s="119"/>
      <c r="I97" s="118">
        <f t="shared" si="8"/>
        <v>0</v>
      </c>
      <c r="L97" s="121" t="e">
        <f>J97/#REF!</f>
        <v>#REF!</v>
      </c>
      <c r="O97" s="118">
        <f t="shared" si="9"/>
        <v>0</v>
      </c>
      <c r="Q97" s="118" t="e">
        <f t="shared" si="6"/>
        <v>#DIV/0!</v>
      </c>
      <c r="R97" s="118">
        <f t="shared" si="10"/>
        <v>0</v>
      </c>
      <c r="T97" s="123" t="e">
        <f t="shared" si="7"/>
        <v>#DIV/0!</v>
      </c>
    </row>
    <row r="98" spans="1:20" ht="15">
      <c r="A98" s="92">
        <v>42</v>
      </c>
      <c r="D98" s="155" t="s">
        <v>80</v>
      </c>
      <c r="E98" s="156" t="s">
        <v>81</v>
      </c>
      <c r="F98" s="207">
        <f>SUM(F99:F99)</f>
        <v>0</v>
      </c>
      <c r="G98" s="185" t="s">
        <v>89</v>
      </c>
      <c r="H98" s="119"/>
      <c r="I98" s="118">
        <f t="shared" si="8"/>
        <v>0</v>
      </c>
      <c r="L98" s="121"/>
      <c r="O98" s="118">
        <f t="shared" si="9"/>
        <v>0</v>
      </c>
      <c r="Q98" s="118" t="e">
        <f t="shared" si="6"/>
        <v>#DIV/0!</v>
      </c>
      <c r="R98" s="118">
        <f t="shared" si="10"/>
        <v>0</v>
      </c>
      <c r="T98" s="123" t="e">
        <f t="shared" si="7"/>
        <v>#DIV/0!</v>
      </c>
    </row>
    <row r="99" spans="1:24" s="200" customFormat="1" ht="15">
      <c r="A99" s="137"/>
      <c r="B99" s="138" t="s">
        <v>139</v>
      </c>
      <c r="C99" s="138"/>
      <c r="D99" s="139"/>
      <c r="E99" s="137"/>
      <c r="F99" s="231">
        <v>0</v>
      </c>
      <c r="G99" s="168" t="s">
        <v>89</v>
      </c>
      <c r="H99" s="119"/>
      <c r="I99" s="118">
        <f t="shared" si="8"/>
        <v>0</v>
      </c>
      <c r="J99" s="142"/>
      <c r="K99" s="127"/>
      <c r="L99" s="121" t="e">
        <f>J99/#REF!</f>
        <v>#REF!</v>
      </c>
      <c r="M99" s="232"/>
      <c r="N99" s="137"/>
      <c r="O99" s="118">
        <f t="shared" si="9"/>
        <v>778923.6180237574</v>
      </c>
      <c r="P99" s="142">
        <f>P100+P116+P128+P139+P150</f>
        <v>5868800</v>
      </c>
      <c r="Q99" s="118" t="e">
        <f t="shared" si="6"/>
        <v>#DIV/0!</v>
      </c>
      <c r="R99" s="118">
        <f t="shared" si="10"/>
        <v>778923.6180237574</v>
      </c>
      <c r="S99" s="142">
        <f>S100+S116+S128+S139+S150</f>
        <v>5868800</v>
      </c>
      <c r="T99" s="123">
        <f t="shared" si="7"/>
        <v>1</v>
      </c>
      <c r="W99" s="201"/>
      <c r="X99" s="201"/>
    </row>
    <row r="100" spans="1:20" ht="15">
      <c r="A100" s="129"/>
      <c r="B100" s="130"/>
      <c r="C100" s="130" t="s">
        <v>140</v>
      </c>
      <c r="D100" s="131"/>
      <c r="E100" s="129"/>
      <c r="F100" s="207">
        <f>SUM(F101:F102)</f>
        <v>900000</v>
      </c>
      <c r="G100" s="170" t="e">
        <f>#REF!/F100</f>
        <v>#REF!</v>
      </c>
      <c r="H100" s="119"/>
      <c r="I100" s="118">
        <f t="shared" si="8"/>
        <v>261317.9374875572</v>
      </c>
      <c r="J100" s="211">
        <f>J101+J107+J114+J110+J103+J105</f>
        <v>1968900</v>
      </c>
      <c r="K100" s="212">
        <f>K101+K107+K114+K110+K103+K105</f>
        <v>465500</v>
      </c>
      <c r="L100" s="121" t="e">
        <f>J100/#REF!</f>
        <v>#REF!</v>
      </c>
      <c r="M100" s="213"/>
      <c r="N100" s="211"/>
      <c r="O100" s="118">
        <f t="shared" si="9"/>
        <v>447116.5969871922</v>
      </c>
      <c r="P100" s="211">
        <f>P101+P107+P114+P110</f>
        <v>3368800</v>
      </c>
      <c r="Q100" s="118">
        <f t="shared" si="6"/>
        <v>1.7110061455635126</v>
      </c>
      <c r="R100" s="118">
        <f t="shared" si="10"/>
        <v>447116.5969871922</v>
      </c>
      <c r="S100" s="211">
        <f>S101+S107+S114+S110</f>
        <v>3368800</v>
      </c>
      <c r="T100" s="123">
        <f t="shared" si="7"/>
        <v>1</v>
      </c>
    </row>
    <row r="101" spans="1:24" s="200" customFormat="1" ht="15">
      <c r="A101" s="147"/>
      <c r="B101" s="148"/>
      <c r="C101" s="148"/>
      <c r="D101" s="179" t="s">
        <v>141</v>
      </c>
      <c r="E101" s="180"/>
      <c r="F101" s="197">
        <v>0</v>
      </c>
      <c r="G101" s="168" t="s">
        <v>89</v>
      </c>
      <c r="H101" s="119"/>
      <c r="I101" s="118">
        <f t="shared" si="8"/>
        <v>6636.140420731303</v>
      </c>
      <c r="J101" s="186">
        <v>50000</v>
      </c>
      <c r="K101" s="187">
        <v>7000</v>
      </c>
      <c r="L101" s="121"/>
      <c r="M101" s="188"/>
      <c r="N101" s="189"/>
      <c r="O101" s="118">
        <f t="shared" si="9"/>
        <v>13272.280841462605</v>
      </c>
      <c r="P101" s="186">
        <v>100000</v>
      </c>
      <c r="Q101" s="118">
        <f t="shared" si="6"/>
        <v>2</v>
      </c>
      <c r="R101" s="118">
        <f t="shared" si="10"/>
        <v>13272.280841462605</v>
      </c>
      <c r="S101" s="186">
        <v>100000</v>
      </c>
      <c r="T101" s="123">
        <f t="shared" si="7"/>
        <v>1</v>
      </c>
      <c r="W101" s="201"/>
      <c r="X101" s="201"/>
    </row>
    <row r="102" spans="1:24" s="200" customFormat="1" ht="27">
      <c r="A102" s="192">
        <v>11</v>
      </c>
      <c r="B102" s="193"/>
      <c r="C102" s="193"/>
      <c r="D102" s="233" t="s">
        <v>142</v>
      </c>
      <c r="E102" s="195" t="s">
        <v>143</v>
      </c>
      <c r="F102" s="197">
        <v>900000</v>
      </c>
      <c r="G102" s="168" t="e">
        <f>#REF!/F102</f>
        <v>#REF!</v>
      </c>
      <c r="H102" s="119"/>
      <c r="I102" s="118">
        <f t="shared" si="8"/>
        <v>6636.140420731303</v>
      </c>
      <c r="J102" s="229">
        <v>50000</v>
      </c>
      <c r="K102" s="225">
        <v>7000</v>
      </c>
      <c r="L102" s="121"/>
      <c r="M102" s="199">
        <v>35</v>
      </c>
      <c r="N102" s="200" t="s">
        <v>144</v>
      </c>
      <c r="O102" s="118">
        <f t="shared" si="9"/>
        <v>13272.280841462605</v>
      </c>
      <c r="P102" s="229">
        <v>100000</v>
      </c>
      <c r="Q102" s="118">
        <f t="shared" si="6"/>
        <v>2</v>
      </c>
      <c r="R102" s="118">
        <f t="shared" si="10"/>
        <v>13272.280841462605</v>
      </c>
      <c r="S102" s="229">
        <v>100000</v>
      </c>
      <c r="T102" s="123">
        <f t="shared" si="7"/>
        <v>1</v>
      </c>
      <c r="W102" s="201"/>
      <c r="X102" s="201"/>
    </row>
    <row r="103" spans="1:24" s="200" customFormat="1" ht="15">
      <c r="A103" s="147"/>
      <c r="B103" s="148"/>
      <c r="C103" s="148"/>
      <c r="D103" s="179" t="s">
        <v>145</v>
      </c>
      <c r="E103" s="180"/>
      <c r="F103" s="197">
        <v>0</v>
      </c>
      <c r="G103" s="168" t="s">
        <v>89</v>
      </c>
      <c r="H103" s="119"/>
      <c r="I103" s="118">
        <f t="shared" si="8"/>
        <v>6636.140420731303</v>
      </c>
      <c r="J103" s="186">
        <v>50000</v>
      </c>
      <c r="K103" s="187">
        <v>7000</v>
      </c>
      <c r="L103" s="121"/>
      <c r="M103" s="188"/>
      <c r="N103" s="189"/>
      <c r="O103" s="118">
        <f t="shared" si="9"/>
        <v>13272.280841462605</v>
      </c>
      <c r="P103" s="186">
        <v>100000</v>
      </c>
      <c r="Q103" s="118">
        <f t="shared" si="6"/>
        <v>2</v>
      </c>
      <c r="R103" s="118">
        <f t="shared" si="10"/>
        <v>13272.280841462605</v>
      </c>
      <c r="S103" s="186">
        <v>100000</v>
      </c>
      <c r="T103" s="123">
        <f t="shared" si="7"/>
        <v>1</v>
      </c>
      <c r="W103" s="201"/>
      <c r="X103" s="201"/>
    </row>
    <row r="104" spans="1:24" s="200" customFormat="1" ht="15">
      <c r="A104" s="192"/>
      <c r="B104" s="193"/>
      <c r="C104" s="193"/>
      <c r="D104" s="233">
        <v>35</v>
      </c>
      <c r="E104" s="195" t="s">
        <v>146</v>
      </c>
      <c r="F104" s="197"/>
      <c r="G104" s="168"/>
      <c r="H104" s="119"/>
      <c r="I104" s="118">
        <f t="shared" si="8"/>
        <v>6636.140420731303</v>
      </c>
      <c r="J104" s="229">
        <v>50000</v>
      </c>
      <c r="K104" s="225">
        <v>7000</v>
      </c>
      <c r="L104" s="121"/>
      <c r="M104" s="199"/>
      <c r="O104" s="118">
        <f t="shared" si="9"/>
        <v>13272.280841462605</v>
      </c>
      <c r="P104" s="229">
        <v>100000</v>
      </c>
      <c r="Q104" s="118">
        <f t="shared" si="6"/>
        <v>2</v>
      </c>
      <c r="R104" s="118">
        <f t="shared" si="10"/>
        <v>13272.280841462605</v>
      </c>
      <c r="S104" s="229">
        <v>100000</v>
      </c>
      <c r="T104" s="123">
        <f t="shared" si="7"/>
        <v>1</v>
      </c>
      <c r="W104" s="201"/>
      <c r="X104" s="201"/>
    </row>
    <row r="105" spans="1:24" s="200" customFormat="1" ht="15">
      <c r="A105" s="147"/>
      <c r="B105" s="148"/>
      <c r="C105" s="148"/>
      <c r="D105" s="179" t="s">
        <v>147</v>
      </c>
      <c r="E105" s="180"/>
      <c r="F105" s="197">
        <v>0</v>
      </c>
      <c r="G105" s="168" t="s">
        <v>89</v>
      </c>
      <c r="H105" s="119"/>
      <c r="I105" s="118">
        <f t="shared" si="8"/>
        <v>1592.6737009755125</v>
      </c>
      <c r="J105" s="186">
        <v>12000</v>
      </c>
      <c r="K105" s="187">
        <v>1500</v>
      </c>
      <c r="L105" s="121"/>
      <c r="M105" s="188"/>
      <c r="N105" s="189"/>
      <c r="O105" s="118">
        <f t="shared" si="9"/>
        <v>1592.6737009755125</v>
      </c>
      <c r="P105" s="186">
        <v>12000</v>
      </c>
      <c r="Q105" s="118">
        <f t="shared" si="6"/>
        <v>1</v>
      </c>
      <c r="R105" s="118">
        <f t="shared" si="10"/>
        <v>1592.6737009755125</v>
      </c>
      <c r="S105" s="186">
        <v>12000</v>
      </c>
      <c r="T105" s="123">
        <f t="shared" si="7"/>
        <v>1</v>
      </c>
      <c r="W105" s="201"/>
      <c r="X105" s="201"/>
    </row>
    <row r="106" spans="1:24" s="200" customFormat="1" ht="15">
      <c r="A106" s="192"/>
      <c r="B106" s="193"/>
      <c r="C106" s="193"/>
      <c r="D106" s="233">
        <v>35</v>
      </c>
      <c r="E106" s="195" t="s">
        <v>148</v>
      </c>
      <c r="F106" s="197"/>
      <c r="G106" s="168"/>
      <c r="H106" s="119"/>
      <c r="I106" s="118">
        <f t="shared" si="8"/>
        <v>1592.6737009755125</v>
      </c>
      <c r="J106" s="229">
        <v>12000</v>
      </c>
      <c r="K106" s="225">
        <v>1500</v>
      </c>
      <c r="L106" s="121"/>
      <c r="M106" s="199"/>
      <c r="O106" s="118">
        <f t="shared" si="9"/>
        <v>1592.6737009755125</v>
      </c>
      <c r="P106" s="229">
        <v>12000</v>
      </c>
      <c r="Q106" s="118">
        <f t="shared" si="6"/>
        <v>1</v>
      </c>
      <c r="R106" s="118">
        <f t="shared" si="10"/>
        <v>1592.6737009755125</v>
      </c>
      <c r="S106" s="229">
        <v>12000</v>
      </c>
      <c r="T106" s="123">
        <f t="shared" si="7"/>
        <v>1</v>
      </c>
      <c r="W106" s="201"/>
      <c r="X106" s="201"/>
    </row>
    <row r="107" spans="1:20" ht="15">
      <c r="A107" s="147"/>
      <c r="B107" s="148"/>
      <c r="C107" s="148"/>
      <c r="D107" s="179" t="s">
        <v>149</v>
      </c>
      <c r="E107" s="180"/>
      <c r="F107" s="207">
        <f>SUM(F108)</f>
        <v>0</v>
      </c>
      <c r="G107" s="185" t="s">
        <v>89</v>
      </c>
      <c r="H107" s="119"/>
      <c r="I107" s="118">
        <f t="shared" si="8"/>
        <v>200000</v>
      </c>
      <c r="J107" s="171">
        <v>1506900</v>
      </c>
      <c r="K107" s="127">
        <v>400000</v>
      </c>
      <c r="L107" s="121" t="e">
        <f>J107/#REF!</f>
        <v>#REF!</v>
      </c>
      <c r="M107" s="214"/>
      <c r="N107" s="215"/>
      <c r="O107" s="118">
        <v>400000</v>
      </c>
      <c r="P107" s="171">
        <v>3013800</v>
      </c>
      <c r="Q107" s="118">
        <f t="shared" si="6"/>
        <v>2</v>
      </c>
      <c r="R107" s="118">
        <v>400000</v>
      </c>
      <c r="S107" s="171">
        <v>3013800</v>
      </c>
      <c r="T107" s="123">
        <f t="shared" si="7"/>
        <v>1</v>
      </c>
    </row>
    <row r="108" spans="1:24" s="200" customFormat="1" ht="15">
      <c r="A108" s="234" t="s">
        <v>150</v>
      </c>
      <c r="B108" s="193"/>
      <c r="C108" s="193"/>
      <c r="D108" s="194">
        <v>426</v>
      </c>
      <c r="E108" s="195" t="s">
        <v>130</v>
      </c>
      <c r="F108" s="197">
        <v>0</v>
      </c>
      <c r="G108" s="168" t="s">
        <v>89</v>
      </c>
      <c r="H108" s="119"/>
      <c r="I108" s="118">
        <f t="shared" si="8"/>
        <v>0</v>
      </c>
      <c r="J108" s="229"/>
      <c r="K108" s="225"/>
      <c r="L108" s="121"/>
      <c r="M108" s="217">
        <v>42</v>
      </c>
      <c r="N108" t="s">
        <v>100</v>
      </c>
      <c r="O108" s="118">
        <f t="shared" si="9"/>
        <v>0</v>
      </c>
      <c r="P108" s="229">
        <v>0</v>
      </c>
      <c r="Q108" s="118" t="e">
        <f t="shared" si="6"/>
        <v>#DIV/0!</v>
      </c>
      <c r="R108" s="118">
        <f t="shared" si="10"/>
        <v>0</v>
      </c>
      <c r="S108" s="229">
        <v>0</v>
      </c>
      <c r="T108" s="123" t="e">
        <f t="shared" si="7"/>
        <v>#DIV/0!</v>
      </c>
      <c r="W108" s="201"/>
      <c r="X108" s="201"/>
    </row>
    <row r="109" spans="1:20" ht="15">
      <c r="A109" s="234" t="s">
        <v>150</v>
      </c>
      <c r="B109" s="193"/>
      <c r="C109" s="193"/>
      <c r="D109" s="194">
        <v>421</v>
      </c>
      <c r="E109" s="195" t="s">
        <v>151</v>
      </c>
      <c r="F109" s="207">
        <f>SUM(F110)</f>
        <v>0</v>
      </c>
      <c r="G109" s="235" t="e">
        <f>#REF!/F109</f>
        <v>#REF!</v>
      </c>
      <c r="H109" s="119"/>
      <c r="I109" s="118">
        <f t="shared" si="8"/>
        <v>200000</v>
      </c>
      <c r="J109" s="229">
        <v>1506900</v>
      </c>
      <c r="K109" s="225">
        <v>400000</v>
      </c>
      <c r="L109" s="121" t="e">
        <f>J109/#REF!</f>
        <v>#REF!</v>
      </c>
      <c r="O109" s="118">
        <f t="shared" si="9"/>
        <v>92905.96589023824</v>
      </c>
      <c r="P109" s="229">
        <v>700000</v>
      </c>
      <c r="Q109" s="118">
        <f t="shared" si="6"/>
        <v>0.4645298294511912</v>
      </c>
      <c r="R109" s="118">
        <f t="shared" si="10"/>
        <v>92905.96589023824</v>
      </c>
      <c r="S109" s="229">
        <v>700000</v>
      </c>
      <c r="T109" s="123">
        <f t="shared" si="7"/>
        <v>1</v>
      </c>
    </row>
    <row r="110" spans="1:20" ht="15" hidden="1">
      <c r="A110" s="147"/>
      <c r="B110" s="148"/>
      <c r="C110" s="148"/>
      <c r="D110" s="179"/>
      <c r="E110" s="180"/>
      <c r="F110" s="174"/>
      <c r="G110" s="168"/>
      <c r="H110" s="119"/>
      <c r="I110" s="118">
        <f t="shared" si="8"/>
        <v>0</v>
      </c>
      <c r="J110" s="171"/>
      <c r="L110" s="121"/>
      <c r="M110" s="214"/>
      <c r="N110" s="215"/>
      <c r="O110" s="118">
        <f t="shared" si="9"/>
        <v>0</v>
      </c>
      <c r="P110" s="171"/>
      <c r="Q110" s="118" t="e">
        <f t="shared" si="6"/>
        <v>#DIV/0!</v>
      </c>
      <c r="R110" s="118">
        <f t="shared" si="10"/>
        <v>0</v>
      </c>
      <c r="S110" s="171"/>
      <c r="T110" s="123" t="e">
        <f t="shared" si="7"/>
        <v>#DIV/0!</v>
      </c>
    </row>
    <row r="111" spans="1:20" ht="15" hidden="1">
      <c r="A111" s="234" t="s">
        <v>150</v>
      </c>
      <c r="B111" s="193"/>
      <c r="C111" s="193"/>
      <c r="D111" s="194">
        <v>426</v>
      </c>
      <c r="E111" s="195" t="s">
        <v>130</v>
      </c>
      <c r="F111" s="207">
        <f>SUM(F114)</f>
        <v>540000</v>
      </c>
      <c r="G111" s="235" t="e">
        <f>#REF!/F111</f>
        <v>#REF!</v>
      </c>
      <c r="H111" s="119"/>
      <c r="I111" s="118">
        <f t="shared" si="8"/>
        <v>0</v>
      </c>
      <c r="J111" s="229"/>
      <c r="K111" s="225"/>
      <c r="L111" s="121"/>
      <c r="M111" s="217">
        <v>42</v>
      </c>
      <c r="N111" t="s">
        <v>100</v>
      </c>
      <c r="O111" s="118">
        <f t="shared" si="9"/>
        <v>0</v>
      </c>
      <c r="P111" s="229">
        <v>0</v>
      </c>
      <c r="Q111" s="118" t="e">
        <f t="shared" si="6"/>
        <v>#DIV/0!</v>
      </c>
      <c r="R111" s="118">
        <f t="shared" si="10"/>
        <v>0</v>
      </c>
      <c r="S111" s="229">
        <v>0</v>
      </c>
      <c r="T111" s="123" t="e">
        <f t="shared" si="7"/>
        <v>#DIV/0!</v>
      </c>
    </row>
    <row r="112" spans="1:20" ht="15">
      <c r="A112" s="147"/>
      <c r="B112" s="148"/>
      <c r="C112" s="148"/>
      <c r="D112" s="179" t="s">
        <v>152</v>
      </c>
      <c r="E112" s="180"/>
      <c r="F112" s="174">
        <v>540000</v>
      </c>
      <c r="G112" s="168" t="e">
        <f>#REF!/F112</f>
        <v>#REF!</v>
      </c>
      <c r="H112" s="119"/>
      <c r="I112" s="118">
        <v>0</v>
      </c>
      <c r="J112" s="171">
        <v>0</v>
      </c>
      <c r="K112" s="127">
        <v>100000</v>
      </c>
      <c r="L112" s="121" t="e">
        <f>J112/#REF!</f>
        <v>#REF!</v>
      </c>
      <c r="M112" s="214"/>
      <c r="N112" s="215"/>
      <c r="O112" s="118">
        <f>P112/7.5345</f>
        <v>33844.316145729645</v>
      </c>
      <c r="P112" s="171">
        <v>255000</v>
      </c>
      <c r="Q112" s="118" t="e">
        <f>P112/J112</f>
        <v>#DIV/0!</v>
      </c>
      <c r="R112" s="118">
        <f>S112/7.5345</f>
        <v>33844.316145729645</v>
      </c>
      <c r="S112" s="171">
        <v>255000</v>
      </c>
      <c r="T112" s="123">
        <f>S112/P112</f>
        <v>1</v>
      </c>
    </row>
    <row r="113" spans="1:20" ht="15">
      <c r="A113" s="234"/>
      <c r="B113" s="193"/>
      <c r="C113" s="193"/>
      <c r="D113" s="194"/>
      <c r="E113" s="195"/>
      <c r="F113" s="207"/>
      <c r="G113" s="235"/>
      <c r="H113" s="119"/>
      <c r="I113" s="118"/>
      <c r="J113" s="229"/>
      <c r="K113" s="225"/>
      <c r="L113" s="121"/>
      <c r="M113" s="217"/>
      <c r="O113" s="118"/>
      <c r="P113" s="229"/>
      <c r="Q113" s="118"/>
      <c r="R113" s="118"/>
      <c r="S113" s="229"/>
      <c r="T113" s="123"/>
    </row>
    <row r="114" spans="1:20" ht="15">
      <c r="A114" s="147"/>
      <c r="B114" s="148"/>
      <c r="C114" s="148"/>
      <c r="D114" s="179" t="s">
        <v>153</v>
      </c>
      <c r="E114" s="180"/>
      <c r="F114" s="174">
        <v>540000</v>
      </c>
      <c r="G114" s="168" t="e">
        <f>#REF!/F114</f>
        <v>#REF!</v>
      </c>
      <c r="H114" s="119"/>
      <c r="I114" s="118">
        <f t="shared" si="8"/>
        <v>46452.98294511912</v>
      </c>
      <c r="J114" s="171">
        <v>350000</v>
      </c>
      <c r="K114" s="127">
        <v>50000</v>
      </c>
      <c r="L114" s="121" t="e">
        <f>J114/#REF!</f>
        <v>#REF!</v>
      </c>
      <c r="M114" s="214"/>
      <c r="N114" s="215"/>
      <c r="O114" s="118">
        <f t="shared" si="9"/>
        <v>33844.316145729645</v>
      </c>
      <c r="P114" s="171">
        <v>255000</v>
      </c>
      <c r="Q114" s="118">
        <f t="shared" si="6"/>
        <v>0.7285714285714285</v>
      </c>
      <c r="R114" s="118">
        <f t="shared" si="10"/>
        <v>33844.316145729645</v>
      </c>
      <c r="S114" s="171">
        <v>255000</v>
      </c>
      <c r="T114" s="123">
        <f t="shared" si="7"/>
        <v>1</v>
      </c>
    </row>
    <row r="115" spans="1:20" ht="15">
      <c r="A115" s="107">
        <v>53</v>
      </c>
      <c r="D115" s="155" t="s">
        <v>154</v>
      </c>
      <c r="E115" s="156" t="s">
        <v>151</v>
      </c>
      <c r="F115" s="205">
        <f>F116+F121+F123</f>
        <v>250000</v>
      </c>
      <c r="G115" s="230" t="e">
        <f>G116</f>
        <v>#REF!</v>
      </c>
      <c r="H115" s="119"/>
      <c r="I115" s="118">
        <f t="shared" si="8"/>
        <v>46452.98294511912</v>
      </c>
      <c r="J115" s="30">
        <v>350000</v>
      </c>
      <c r="K115" s="127">
        <v>50000</v>
      </c>
      <c r="L115" s="121" t="e">
        <f>J115/#REF!</f>
        <v>#REF!</v>
      </c>
      <c r="M115" s="157">
        <v>42</v>
      </c>
      <c r="N115" t="s">
        <v>100</v>
      </c>
      <c r="O115" s="118">
        <f t="shared" si="9"/>
        <v>33844.316145729645</v>
      </c>
      <c r="P115" s="30">
        <v>255000</v>
      </c>
      <c r="Q115" s="118">
        <f t="shared" si="6"/>
        <v>0.7285714285714285</v>
      </c>
      <c r="R115" s="118">
        <f t="shared" si="10"/>
        <v>33844.316145729645</v>
      </c>
      <c r="S115" s="30">
        <v>255000</v>
      </c>
      <c r="T115" s="123">
        <f t="shared" si="7"/>
        <v>1</v>
      </c>
    </row>
    <row r="116" spans="1:20" ht="15">
      <c r="A116" s="129"/>
      <c r="B116" s="130"/>
      <c r="C116" s="236" t="s">
        <v>155</v>
      </c>
      <c r="D116" s="237"/>
      <c r="E116" s="129"/>
      <c r="F116" s="207">
        <f>SUM(F117:F120)</f>
        <v>50000</v>
      </c>
      <c r="G116" s="238" t="e">
        <f>#REF!/F116</f>
        <v>#REF!</v>
      </c>
      <c r="H116" s="119"/>
      <c r="I116" s="118">
        <f>J116/7.5345</f>
        <v>99542.10631096954</v>
      </c>
      <c r="J116" s="211">
        <f>J117+J122+J124+J126</f>
        <v>750000</v>
      </c>
      <c r="K116" s="212">
        <f>K117+K122+K124+K126</f>
        <v>98500</v>
      </c>
      <c r="L116" s="121" t="e">
        <f>J116/#REF!</f>
        <v>#REF!</v>
      </c>
      <c r="M116" s="213"/>
      <c r="N116" s="211"/>
      <c r="O116" s="118">
        <f t="shared" si="9"/>
        <v>23890.105514632687</v>
      </c>
      <c r="P116" s="211">
        <f>P117+P122+P124+P126</f>
        <v>180000</v>
      </c>
      <c r="Q116" s="118">
        <f>P116/J116</f>
        <v>0.24</v>
      </c>
      <c r="R116" s="118">
        <f t="shared" si="10"/>
        <v>23890.105514632687</v>
      </c>
      <c r="S116" s="211">
        <f>S117+S122+S124+S126</f>
        <v>180000</v>
      </c>
      <c r="T116" s="123">
        <f t="shared" si="7"/>
        <v>1</v>
      </c>
    </row>
    <row r="117" spans="1:20" ht="15">
      <c r="A117" s="147"/>
      <c r="B117" s="148"/>
      <c r="C117" s="148"/>
      <c r="D117" s="179" t="s">
        <v>156</v>
      </c>
      <c r="E117" s="180"/>
      <c r="F117" s="174">
        <v>25000</v>
      </c>
      <c r="G117" s="168" t="s">
        <v>89</v>
      </c>
      <c r="H117" s="119"/>
      <c r="I117" s="118">
        <f t="shared" si="8"/>
        <v>66361.40420731303</v>
      </c>
      <c r="J117" s="171">
        <v>500000</v>
      </c>
      <c r="K117" s="127">
        <v>65000</v>
      </c>
      <c r="L117" s="121" t="e">
        <f>J117/#REF!</f>
        <v>#REF!</v>
      </c>
      <c r="M117" s="214"/>
      <c r="N117" s="215"/>
      <c r="O117" s="118">
        <f t="shared" si="9"/>
        <v>3981.684252438781</v>
      </c>
      <c r="P117" s="171">
        <f>SUM(P118:P121)</f>
        <v>30000</v>
      </c>
      <c r="Q117" s="118">
        <f t="shared" si="6"/>
        <v>0.06</v>
      </c>
      <c r="R117" s="118">
        <f t="shared" si="10"/>
        <v>3981.684252438781</v>
      </c>
      <c r="S117" s="171">
        <f>SUM(S118:S121)</f>
        <v>30000</v>
      </c>
      <c r="T117" s="123">
        <f t="shared" si="7"/>
        <v>1</v>
      </c>
    </row>
    <row r="118" spans="1:20" ht="15">
      <c r="A118" s="92" t="s">
        <v>102</v>
      </c>
      <c r="D118" s="155" t="s">
        <v>82</v>
      </c>
      <c r="E118" s="156" t="s">
        <v>83</v>
      </c>
      <c r="F118" s="219">
        <v>25000</v>
      </c>
      <c r="G118" s="166" t="e">
        <f>#REF!/F118</f>
        <v>#REF!</v>
      </c>
      <c r="H118" s="119"/>
      <c r="I118" s="118">
        <f t="shared" si="8"/>
        <v>13272.280841462605</v>
      </c>
      <c r="J118" s="30">
        <v>100000</v>
      </c>
      <c r="K118" s="127">
        <v>13500</v>
      </c>
      <c r="L118" s="121" t="e">
        <f>J118/#REF!</f>
        <v>#REF!</v>
      </c>
      <c r="M118" s="157">
        <v>32</v>
      </c>
      <c r="N118" t="s">
        <v>68</v>
      </c>
      <c r="O118" s="118">
        <f t="shared" si="9"/>
        <v>3981.684252438781</v>
      </c>
      <c r="P118" s="30">
        <v>30000</v>
      </c>
      <c r="Q118" s="118">
        <f t="shared" si="6"/>
        <v>0.3</v>
      </c>
      <c r="R118" s="118">
        <f t="shared" si="10"/>
        <v>3981.684252438781</v>
      </c>
      <c r="S118" s="30">
        <v>30000</v>
      </c>
      <c r="T118" s="123">
        <f t="shared" si="7"/>
        <v>1</v>
      </c>
    </row>
    <row r="119" spans="1:24" s="200" customFormat="1" ht="28.5">
      <c r="A119" s="192" t="s">
        <v>102</v>
      </c>
      <c r="B119" s="193"/>
      <c r="C119" s="193"/>
      <c r="D119" s="194" t="s">
        <v>84</v>
      </c>
      <c r="E119" s="195" t="s">
        <v>85</v>
      </c>
      <c r="F119" s="219"/>
      <c r="G119" s="166"/>
      <c r="H119" s="119"/>
      <c r="I119" s="118">
        <f t="shared" si="8"/>
        <v>0</v>
      </c>
      <c r="J119" s="229"/>
      <c r="K119" s="225"/>
      <c r="L119" s="121" t="e">
        <f>J119/#REF!</f>
        <v>#REF!</v>
      </c>
      <c r="M119" s="199">
        <v>41</v>
      </c>
      <c r="N119" s="239" t="s">
        <v>157</v>
      </c>
      <c r="O119" s="118">
        <f t="shared" si="9"/>
        <v>0</v>
      </c>
      <c r="P119" s="229"/>
      <c r="Q119" s="118" t="e">
        <f t="shared" si="6"/>
        <v>#DIV/0!</v>
      </c>
      <c r="R119" s="118">
        <f t="shared" si="10"/>
        <v>0</v>
      </c>
      <c r="S119" s="229"/>
      <c r="T119" s="123" t="e">
        <f t="shared" si="7"/>
        <v>#DIV/0!</v>
      </c>
      <c r="W119" s="201"/>
      <c r="X119" s="201"/>
    </row>
    <row r="120" spans="1:24" s="200" customFormat="1" ht="28.5">
      <c r="A120" s="192"/>
      <c r="B120" s="193"/>
      <c r="C120" s="193"/>
      <c r="D120" s="194">
        <v>411</v>
      </c>
      <c r="E120" s="195" t="s">
        <v>157</v>
      </c>
      <c r="F120" s="219"/>
      <c r="G120" s="166"/>
      <c r="H120" s="119"/>
      <c r="I120" s="118">
        <f t="shared" si="8"/>
        <v>53089.12336585042</v>
      </c>
      <c r="J120" s="229">
        <v>400000</v>
      </c>
      <c r="K120" s="225">
        <v>13500</v>
      </c>
      <c r="L120" s="121"/>
      <c r="M120" s="199">
        <v>42</v>
      </c>
      <c r="N120" s="239" t="s">
        <v>158</v>
      </c>
      <c r="O120" s="118">
        <f t="shared" si="9"/>
        <v>0</v>
      </c>
      <c r="P120" s="229"/>
      <c r="Q120" s="118">
        <f t="shared" si="6"/>
        <v>0</v>
      </c>
      <c r="R120" s="118">
        <f t="shared" si="10"/>
        <v>0</v>
      </c>
      <c r="S120" s="229"/>
      <c r="T120" s="123" t="e">
        <f t="shared" si="7"/>
        <v>#DIV/0!</v>
      </c>
      <c r="W120" s="201"/>
      <c r="X120" s="201"/>
    </row>
    <row r="121" spans="1:20" ht="15">
      <c r="A121" s="192"/>
      <c r="B121" s="193"/>
      <c r="C121" s="193"/>
      <c r="D121" s="194">
        <v>426</v>
      </c>
      <c r="E121" s="195" t="s">
        <v>130</v>
      </c>
      <c r="F121" s="207">
        <f>SUM(F122)</f>
        <v>150000</v>
      </c>
      <c r="G121" s="235" t="e">
        <f>#REF!/F121</f>
        <v>#REF!</v>
      </c>
      <c r="H121" s="119"/>
      <c r="I121" s="118">
        <f t="shared" si="8"/>
        <v>0</v>
      </c>
      <c r="J121" s="229"/>
      <c r="K121" s="225"/>
      <c r="L121" s="121"/>
      <c r="M121" s="199"/>
      <c r="N121" s="200"/>
      <c r="O121" s="118">
        <f t="shared" si="9"/>
        <v>0</v>
      </c>
      <c r="P121" s="229"/>
      <c r="Q121" s="118" t="e">
        <f t="shared" si="6"/>
        <v>#DIV/0!</v>
      </c>
      <c r="R121" s="118">
        <f t="shared" si="10"/>
        <v>0</v>
      </c>
      <c r="S121" s="229"/>
      <c r="T121" s="123" t="e">
        <f t="shared" si="7"/>
        <v>#DIV/0!</v>
      </c>
    </row>
    <row r="122" spans="1:20" ht="15">
      <c r="A122" s="147"/>
      <c r="B122" s="148"/>
      <c r="C122" s="148"/>
      <c r="D122" s="179" t="s">
        <v>159</v>
      </c>
      <c r="E122" s="180"/>
      <c r="F122" s="174">
        <v>150000</v>
      </c>
      <c r="G122" s="168" t="e">
        <f>#REF!/F122</f>
        <v>#REF!</v>
      </c>
      <c r="H122" s="119"/>
      <c r="I122" s="118">
        <f t="shared" si="8"/>
        <v>19908.421262193908</v>
      </c>
      <c r="J122" s="171">
        <v>150000</v>
      </c>
      <c r="K122" s="127">
        <v>20000</v>
      </c>
      <c r="L122" s="121"/>
      <c r="M122" s="214"/>
      <c r="N122" s="215"/>
      <c r="O122" s="118">
        <f t="shared" si="9"/>
        <v>19908.421262193908</v>
      </c>
      <c r="P122" s="171">
        <f>P123</f>
        <v>150000</v>
      </c>
      <c r="Q122" s="118">
        <f t="shared" si="6"/>
        <v>1</v>
      </c>
      <c r="R122" s="118">
        <f t="shared" si="10"/>
        <v>19908.421262193908</v>
      </c>
      <c r="S122" s="171">
        <f>S123</f>
        <v>150000</v>
      </c>
      <c r="T122" s="123">
        <f t="shared" si="7"/>
        <v>1</v>
      </c>
    </row>
    <row r="123" spans="1:20" ht="15">
      <c r="A123" s="92" t="s">
        <v>102</v>
      </c>
      <c r="D123" s="155" t="s">
        <v>84</v>
      </c>
      <c r="E123" s="156" t="s">
        <v>85</v>
      </c>
      <c r="F123" s="207">
        <f>SUM(F124)</f>
        <v>50000</v>
      </c>
      <c r="G123" s="235" t="s">
        <v>89</v>
      </c>
      <c r="H123" s="119"/>
      <c r="I123" s="118">
        <f t="shared" si="8"/>
        <v>19908.421262193908</v>
      </c>
      <c r="J123" s="30">
        <v>150000</v>
      </c>
      <c r="K123" s="127">
        <v>20000</v>
      </c>
      <c r="L123" s="121"/>
      <c r="M123" s="157">
        <v>32</v>
      </c>
      <c r="N123" t="s">
        <v>68</v>
      </c>
      <c r="O123" s="118">
        <f t="shared" si="9"/>
        <v>19908.421262193908</v>
      </c>
      <c r="P123" s="30">
        <v>150000</v>
      </c>
      <c r="Q123" s="118">
        <f t="shared" si="6"/>
        <v>1</v>
      </c>
      <c r="R123" s="118">
        <f t="shared" si="10"/>
        <v>19908.421262193908</v>
      </c>
      <c r="S123" s="30">
        <v>150000</v>
      </c>
      <c r="T123" s="123">
        <f t="shared" si="7"/>
        <v>1</v>
      </c>
    </row>
    <row r="124" spans="1:20" ht="15" hidden="1">
      <c r="A124" s="147"/>
      <c r="B124" s="148"/>
      <c r="C124" s="148"/>
      <c r="D124" s="179" t="s">
        <v>160</v>
      </c>
      <c r="E124" s="180"/>
      <c r="F124" s="174">
        <v>50000</v>
      </c>
      <c r="G124" s="168" t="s">
        <v>89</v>
      </c>
      <c r="H124" s="119"/>
      <c r="I124" s="118">
        <f t="shared" si="8"/>
        <v>0</v>
      </c>
      <c r="J124" s="171"/>
      <c r="L124" s="121"/>
      <c r="M124" s="214"/>
      <c r="N124" s="215"/>
      <c r="O124" s="118">
        <f t="shared" si="9"/>
        <v>0</v>
      </c>
      <c r="P124" s="171">
        <f>P125</f>
        <v>0</v>
      </c>
      <c r="Q124" s="118" t="e">
        <f t="shared" si="6"/>
        <v>#DIV/0!</v>
      </c>
      <c r="R124" s="118">
        <f t="shared" si="10"/>
        <v>0</v>
      </c>
      <c r="S124" s="171">
        <f>S125</f>
        <v>0</v>
      </c>
      <c r="T124" s="123" t="e">
        <f t="shared" si="7"/>
        <v>#DIV/0!</v>
      </c>
    </row>
    <row r="125" spans="1:20" ht="15" hidden="1">
      <c r="A125" s="92" t="s">
        <v>102</v>
      </c>
      <c r="D125" s="155" t="s">
        <v>84</v>
      </c>
      <c r="E125" s="156" t="s">
        <v>85</v>
      </c>
      <c r="F125" s="205">
        <f>F126+F130+F134+F128</f>
        <v>570000</v>
      </c>
      <c r="G125" s="230" t="e">
        <f>#REF!/F125</f>
        <v>#REF!</v>
      </c>
      <c r="H125" s="119"/>
      <c r="I125" s="118">
        <f t="shared" si="8"/>
        <v>0</v>
      </c>
      <c r="L125" s="121"/>
      <c r="M125" s="157">
        <v>32</v>
      </c>
      <c r="N125" t="s">
        <v>68</v>
      </c>
      <c r="O125" s="118">
        <f t="shared" si="9"/>
        <v>0</v>
      </c>
      <c r="P125" s="30">
        <v>0</v>
      </c>
      <c r="Q125" s="118" t="e">
        <f t="shared" si="6"/>
        <v>#DIV/0!</v>
      </c>
      <c r="R125" s="118">
        <f t="shared" si="10"/>
        <v>0</v>
      </c>
      <c r="S125" s="30">
        <v>0</v>
      </c>
      <c r="T125" s="123" t="e">
        <f t="shared" si="7"/>
        <v>#DIV/0!</v>
      </c>
    </row>
    <row r="126" spans="1:20" ht="15">
      <c r="A126" s="147"/>
      <c r="B126" s="148"/>
      <c r="C126" s="148"/>
      <c r="D126" s="179" t="s">
        <v>161</v>
      </c>
      <c r="E126" s="180"/>
      <c r="F126" s="207">
        <f>SUM(F127:F127)</f>
        <v>500000</v>
      </c>
      <c r="G126" s="238" t="e">
        <f>SUM(G127:G127)</f>
        <v>#REF!</v>
      </c>
      <c r="H126" s="119"/>
      <c r="I126" s="118">
        <f t="shared" si="8"/>
        <v>13272.280841462605</v>
      </c>
      <c r="J126" s="171">
        <v>100000</v>
      </c>
      <c r="K126" s="127">
        <v>13500</v>
      </c>
      <c r="L126" s="121"/>
      <c r="M126" s="214"/>
      <c r="N126" s="215"/>
      <c r="O126" s="118">
        <f t="shared" si="9"/>
        <v>0</v>
      </c>
      <c r="P126" s="171">
        <f>P127</f>
        <v>0</v>
      </c>
      <c r="Q126" s="118">
        <f t="shared" si="6"/>
        <v>0</v>
      </c>
      <c r="R126" s="118">
        <f t="shared" si="10"/>
        <v>0</v>
      </c>
      <c r="S126" s="171">
        <f>S127</f>
        <v>0</v>
      </c>
      <c r="T126" s="123" t="e">
        <f t="shared" si="7"/>
        <v>#DIV/0!</v>
      </c>
    </row>
    <row r="127" spans="1:20" ht="15">
      <c r="A127" s="92" t="s">
        <v>102</v>
      </c>
      <c r="D127" s="155" t="s">
        <v>84</v>
      </c>
      <c r="E127" s="156" t="s">
        <v>85</v>
      </c>
      <c r="F127" s="177">
        <v>500000</v>
      </c>
      <c r="G127" s="166" t="e">
        <f>#REF!/F127</f>
        <v>#REF!</v>
      </c>
      <c r="H127" s="119"/>
      <c r="I127" s="118">
        <f t="shared" si="8"/>
        <v>13272.280841462605</v>
      </c>
      <c r="J127" s="30">
        <v>100000</v>
      </c>
      <c r="K127" s="127">
        <v>13500</v>
      </c>
      <c r="L127" s="121"/>
      <c r="M127" s="157">
        <v>32</v>
      </c>
      <c r="N127" t="s">
        <v>68</v>
      </c>
      <c r="O127" s="118">
        <f t="shared" si="9"/>
        <v>0</v>
      </c>
      <c r="P127" s="30">
        <v>0</v>
      </c>
      <c r="Q127" s="118">
        <f t="shared" si="6"/>
        <v>0</v>
      </c>
      <c r="R127" s="118">
        <f t="shared" si="10"/>
        <v>0</v>
      </c>
      <c r="S127" s="30">
        <v>0</v>
      </c>
      <c r="T127" s="123" t="e">
        <f t="shared" si="7"/>
        <v>#DIV/0!</v>
      </c>
    </row>
    <row r="128" spans="1:20" ht="15">
      <c r="A128" s="240"/>
      <c r="B128" s="130"/>
      <c r="C128" s="130" t="s">
        <v>162</v>
      </c>
      <c r="D128" s="237"/>
      <c r="E128" s="241"/>
      <c r="F128" s="207">
        <f>SUM(F129:F129)</f>
        <v>50000</v>
      </c>
      <c r="G128" s="235" t="e">
        <f>#REF!/F128</f>
        <v>#REF!</v>
      </c>
      <c r="H128" s="119"/>
      <c r="I128" s="118">
        <f t="shared" si="8"/>
        <v>155285.6858451125</v>
      </c>
      <c r="J128" s="211">
        <f>J129+J135+J137+J133+J131</f>
        <v>1170000</v>
      </c>
      <c r="K128" s="212">
        <f>K129+K135+K137+K133+K131</f>
        <v>157500</v>
      </c>
      <c r="L128" s="121" t="e">
        <f>J128/#REF!</f>
        <v>#REF!</v>
      </c>
      <c r="M128" s="213"/>
      <c r="N128" s="211"/>
      <c r="O128" s="118">
        <f t="shared" si="9"/>
        <v>135377.26458291858</v>
      </c>
      <c r="P128" s="211">
        <f>P129+P135+P137+P133</f>
        <v>1020000</v>
      </c>
      <c r="Q128" s="118">
        <f t="shared" si="6"/>
        <v>0.8717948717948718</v>
      </c>
      <c r="R128" s="118">
        <f t="shared" si="10"/>
        <v>135377.26458291858</v>
      </c>
      <c r="S128" s="211">
        <f>S129+S135+S137+S133</f>
        <v>1020000</v>
      </c>
      <c r="T128" s="123">
        <f t="shared" si="7"/>
        <v>1</v>
      </c>
    </row>
    <row r="129" spans="1:20" ht="15">
      <c r="A129" s="147"/>
      <c r="B129" s="148"/>
      <c r="C129" s="148"/>
      <c r="D129" s="179" t="s">
        <v>163</v>
      </c>
      <c r="E129" s="180"/>
      <c r="F129" s="177">
        <v>50000</v>
      </c>
      <c r="G129" s="168" t="e">
        <f>#REF!/F129</f>
        <v>#REF!</v>
      </c>
      <c r="H129" s="119"/>
      <c r="I129" s="118">
        <f t="shared" si="8"/>
        <v>132722.80841462605</v>
      </c>
      <c r="J129" s="171">
        <v>1000000</v>
      </c>
      <c r="K129" s="127">
        <v>135000</v>
      </c>
      <c r="L129" s="121" t="e">
        <f>J129/#REF!</f>
        <v>#REF!</v>
      </c>
      <c r="M129" s="214"/>
      <c r="N129" s="215"/>
      <c r="O129" s="118">
        <f t="shared" si="9"/>
        <v>132722.80841462605</v>
      </c>
      <c r="P129" s="171">
        <f>P130</f>
        <v>1000000</v>
      </c>
      <c r="Q129" s="118">
        <f t="shared" si="6"/>
        <v>1</v>
      </c>
      <c r="R129" s="118">
        <f t="shared" si="10"/>
        <v>132722.80841462605</v>
      </c>
      <c r="S129" s="171">
        <f>S130</f>
        <v>1000000</v>
      </c>
      <c r="T129" s="123">
        <f t="shared" si="7"/>
        <v>1</v>
      </c>
    </row>
    <row r="130" spans="1:20" ht="15">
      <c r="A130" s="92" t="s">
        <v>102</v>
      </c>
      <c r="D130" s="155" t="s">
        <v>84</v>
      </c>
      <c r="E130" s="156" t="s">
        <v>85</v>
      </c>
      <c r="F130" s="207">
        <f>SUM(F133:F133)</f>
        <v>10000</v>
      </c>
      <c r="G130" s="235" t="e">
        <f>#REF!/F130</f>
        <v>#REF!</v>
      </c>
      <c r="H130" s="119"/>
      <c r="I130" s="118">
        <f t="shared" si="8"/>
        <v>132722.80841462605</v>
      </c>
      <c r="J130" s="30">
        <v>1000000</v>
      </c>
      <c r="K130" s="127">
        <v>135000</v>
      </c>
      <c r="L130" s="121" t="e">
        <f>J130/#REF!</f>
        <v>#REF!</v>
      </c>
      <c r="M130" s="157">
        <v>32</v>
      </c>
      <c r="N130" t="s">
        <v>68</v>
      </c>
      <c r="O130" s="118">
        <f t="shared" si="9"/>
        <v>132722.80841462605</v>
      </c>
      <c r="P130" s="30">
        <v>1000000</v>
      </c>
      <c r="Q130" s="118">
        <f t="shared" si="6"/>
        <v>1</v>
      </c>
      <c r="R130" s="118">
        <f t="shared" si="10"/>
        <v>132722.80841462605</v>
      </c>
      <c r="S130" s="30">
        <v>1000000</v>
      </c>
      <c r="T130" s="123">
        <f t="shared" si="7"/>
        <v>1</v>
      </c>
    </row>
    <row r="131" spans="1:20" ht="15">
      <c r="A131" s="147"/>
      <c r="B131" s="148"/>
      <c r="C131" s="148"/>
      <c r="D131" s="179" t="s">
        <v>164</v>
      </c>
      <c r="E131" s="180"/>
      <c r="F131" s="177">
        <v>10000</v>
      </c>
      <c r="G131" s="168" t="e">
        <f>#REF!/F131</f>
        <v>#REF!</v>
      </c>
      <c r="H131" s="119"/>
      <c r="I131" s="118">
        <f t="shared" si="8"/>
        <v>6636.140420731303</v>
      </c>
      <c r="J131" s="171">
        <v>50000</v>
      </c>
      <c r="K131" s="127">
        <v>6500</v>
      </c>
      <c r="L131" s="121" t="e">
        <f>J131/#REF!</f>
        <v>#REF!</v>
      </c>
      <c r="M131" s="214"/>
      <c r="N131" s="215"/>
      <c r="O131" s="118">
        <f t="shared" si="9"/>
        <v>0</v>
      </c>
      <c r="P131" s="171">
        <f>P132</f>
        <v>0</v>
      </c>
      <c r="Q131" s="118">
        <f t="shared" si="6"/>
        <v>0</v>
      </c>
      <c r="R131" s="118">
        <f t="shared" si="10"/>
        <v>0</v>
      </c>
      <c r="S131" s="171">
        <f>S132</f>
        <v>0</v>
      </c>
      <c r="T131" s="123" t="e">
        <f t="shared" si="7"/>
        <v>#DIV/0!</v>
      </c>
    </row>
    <row r="132" spans="1:20" ht="15">
      <c r="A132" s="92"/>
      <c r="D132" s="155">
        <v>422</v>
      </c>
      <c r="E132" s="156" t="s">
        <v>99</v>
      </c>
      <c r="F132" s="207"/>
      <c r="G132" s="235"/>
      <c r="H132" s="119"/>
      <c r="I132" s="118">
        <f t="shared" si="8"/>
        <v>6636.140420731303</v>
      </c>
      <c r="J132" s="30">
        <v>50000</v>
      </c>
      <c r="K132" s="127">
        <v>6500</v>
      </c>
      <c r="L132" s="121"/>
      <c r="O132" s="118">
        <f t="shared" si="9"/>
        <v>0</v>
      </c>
      <c r="Q132" s="118">
        <f t="shared" si="6"/>
        <v>0</v>
      </c>
      <c r="R132" s="118">
        <f t="shared" si="10"/>
        <v>0</v>
      </c>
      <c r="T132" s="123" t="e">
        <f t="shared" si="7"/>
        <v>#DIV/0!</v>
      </c>
    </row>
    <row r="133" spans="1:20" ht="15">
      <c r="A133" s="147"/>
      <c r="B133" s="148"/>
      <c r="C133" s="148"/>
      <c r="D133" s="179" t="s">
        <v>165</v>
      </c>
      <c r="E133" s="180"/>
      <c r="F133" s="177">
        <v>10000</v>
      </c>
      <c r="G133" s="168" t="e">
        <f>#REF!/F133</f>
        <v>#REF!</v>
      </c>
      <c r="H133" s="119"/>
      <c r="I133" s="118">
        <f t="shared" si="8"/>
        <v>13272.280841462605</v>
      </c>
      <c r="J133" s="171">
        <v>100000</v>
      </c>
      <c r="K133" s="127">
        <v>13300</v>
      </c>
      <c r="L133" s="121" t="e">
        <f>J133/#REF!</f>
        <v>#REF!</v>
      </c>
      <c r="M133" s="214"/>
      <c r="N133" s="215"/>
      <c r="O133" s="118">
        <f t="shared" si="9"/>
        <v>0</v>
      </c>
      <c r="P133" s="171">
        <f>P134</f>
        <v>0</v>
      </c>
      <c r="Q133" s="118">
        <f t="shared" si="6"/>
        <v>0</v>
      </c>
      <c r="R133" s="118">
        <f t="shared" si="10"/>
        <v>0</v>
      </c>
      <c r="S133" s="171">
        <f>S134</f>
        <v>0</v>
      </c>
      <c r="T133" s="123" t="e">
        <f t="shared" si="7"/>
        <v>#DIV/0!</v>
      </c>
    </row>
    <row r="134" spans="1:20" ht="15">
      <c r="A134" s="92" t="s">
        <v>102</v>
      </c>
      <c r="D134" s="155" t="s">
        <v>84</v>
      </c>
      <c r="E134" s="156" t="s">
        <v>85</v>
      </c>
      <c r="F134" s="207">
        <f>SUM(F135:F135)</f>
        <v>10000</v>
      </c>
      <c r="G134" s="238" t="e">
        <f>#REF!/F134</f>
        <v>#REF!</v>
      </c>
      <c r="H134" s="119"/>
      <c r="I134" s="118">
        <f t="shared" si="8"/>
        <v>13272.280841462605</v>
      </c>
      <c r="J134" s="30">
        <v>100000</v>
      </c>
      <c r="K134" s="127">
        <v>13300</v>
      </c>
      <c r="L134" s="121" t="e">
        <f>J134/#REF!</f>
        <v>#REF!</v>
      </c>
      <c r="M134" s="157">
        <v>32</v>
      </c>
      <c r="N134" t="s">
        <v>68</v>
      </c>
      <c r="O134" s="118">
        <f t="shared" si="9"/>
        <v>0</v>
      </c>
      <c r="P134" s="30">
        <v>0</v>
      </c>
      <c r="Q134" s="118">
        <f aca="true" t="shared" si="11" ref="Q134:Q155">P134/J134</f>
        <v>0</v>
      </c>
      <c r="R134" s="118">
        <f t="shared" si="10"/>
        <v>0</v>
      </c>
      <c r="S134" s="30">
        <v>0</v>
      </c>
      <c r="T134" s="123" t="e">
        <f t="shared" si="7"/>
        <v>#DIV/0!</v>
      </c>
    </row>
    <row r="135" spans="1:20" ht="15">
      <c r="A135" s="147"/>
      <c r="B135" s="148"/>
      <c r="C135" s="148"/>
      <c r="D135" s="179" t="s">
        <v>166</v>
      </c>
      <c r="E135" s="180"/>
      <c r="F135" s="177">
        <v>10000</v>
      </c>
      <c r="G135" s="242" t="e">
        <f>#REF!/F135</f>
        <v>#REF!</v>
      </c>
      <c r="H135" s="119"/>
      <c r="I135" s="118">
        <f t="shared" si="8"/>
        <v>663.6140420731302</v>
      </c>
      <c r="J135" s="171">
        <v>5000</v>
      </c>
      <c r="K135" s="127">
        <v>700</v>
      </c>
      <c r="L135" s="121" t="e">
        <f>J135/#REF!</f>
        <v>#REF!</v>
      </c>
      <c r="M135" s="214"/>
      <c r="N135" s="215"/>
      <c r="O135" s="118">
        <f t="shared" si="9"/>
        <v>1990.8421262193906</v>
      </c>
      <c r="P135" s="171">
        <f>P136</f>
        <v>15000</v>
      </c>
      <c r="Q135" s="118">
        <f t="shared" si="11"/>
        <v>3</v>
      </c>
      <c r="R135" s="118">
        <f t="shared" si="10"/>
        <v>1990.8421262193906</v>
      </c>
      <c r="S135" s="171">
        <f>S136</f>
        <v>15000</v>
      </c>
      <c r="T135" s="123">
        <f t="shared" si="7"/>
        <v>1</v>
      </c>
    </row>
    <row r="136" spans="1:20" ht="15">
      <c r="A136" s="107" t="s">
        <v>167</v>
      </c>
      <c r="D136" s="155">
        <v>322</v>
      </c>
      <c r="E136" s="156" t="s">
        <v>83</v>
      </c>
      <c r="F136" s="205">
        <f>F137+F141</f>
        <v>300000</v>
      </c>
      <c r="G136" s="230" t="e">
        <f>#REF!/F136</f>
        <v>#REF!</v>
      </c>
      <c r="H136" s="119"/>
      <c r="I136" s="118">
        <f t="shared" si="8"/>
        <v>663.6140420731302</v>
      </c>
      <c r="J136" s="30">
        <v>5000</v>
      </c>
      <c r="K136" s="127">
        <v>700</v>
      </c>
      <c r="L136" s="121" t="e">
        <f>J136/#REF!</f>
        <v>#REF!</v>
      </c>
      <c r="M136" s="157">
        <v>32</v>
      </c>
      <c r="N136" t="s">
        <v>68</v>
      </c>
      <c r="O136" s="118">
        <f t="shared" si="9"/>
        <v>1990.8421262193906</v>
      </c>
      <c r="P136" s="30">
        <v>15000</v>
      </c>
      <c r="Q136" s="118">
        <f t="shared" si="11"/>
        <v>3</v>
      </c>
      <c r="R136" s="118">
        <f t="shared" si="10"/>
        <v>1990.8421262193906</v>
      </c>
      <c r="S136" s="30">
        <v>15000</v>
      </c>
      <c r="T136" s="123">
        <f t="shared" si="7"/>
        <v>1</v>
      </c>
    </row>
    <row r="137" spans="1:20" ht="15">
      <c r="A137" s="147"/>
      <c r="B137" s="148"/>
      <c r="C137" s="148"/>
      <c r="D137" s="179" t="s">
        <v>168</v>
      </c>
      <c r="E137" s="180"/>
      <c r="F137" s="207">
        <f>SUM(F138:F140)</f>
        <v>50000</v>
      </c>
      <c r="G137" s="235" t="s">
        <v>89</v>
      </c>
      <c r="H137" s="119"/>
      <c r="I137" s="118">
        <f t="shared" si="8"/>
        <v>1990.8421262193906</v>
      </c>
      <c r="J137" s="171">
        <v>15000</v>
      </c>
      <c r="K137" s="127">
        <v>2000</v>
      </c>
      <c r="L137" s="121" t="e">
        <f>J137/#REF!</f>
        <v>#REF!</v>
      </c>
      <c r="M137" s="214"/>
      <c r="N137" s="215"/>
      <c r="O137" s="118">
        <f t="shared" si="9"/>
        <v>663.6140420731302</v>
      </c>
      <c r="P137" s="171">
        <f>P138</f>
        <v>5000</v>
      </c>
      <c r="Q137" s="118">
        <f t="shared" si="11"/>
        <v>0.3333333333333333</v>
      </c>
      <c r="R137" s="118">
        <f t="shared" si="10"/>
        <v>663.6140420731302</v>
      </c>
      <c r="S137" s="171">
        <f>S138</f>
        <v>5000</v>
      </c>
      <c r="T137" s="123">
        <f t="shared" si="7"/>
        <v>1</v>
      </c>
    </row>
    <row r="138" spans="1:20" ht="15">
      <c r="A138" s="92" t="s">
        <v>102</v>
      </c>
      <c r="D138" s="155">
        <v>322</v>
      </c>
      <c r="E138" s="156" t="s">
        <v>83</v>
      </c>
      <c r="F138" s="243">
        <v>10000</v>
      </c>
      <c r="G138" s="244" t="s">
        <v>89</v>
      </c>
      <c r="H138" s="119"/>
      <c r="I138" s="118">
        <f t="shared" si="8"/>
        <v>1990.8421262193906</v>
      </c>
      <c r="J138" s="30">
        <v>15000</v>
      </c>
      <c r="K138" s="127">
        <v>2000</v>
      </c>
      <c r="L138" s="121" t="e">
        <f>J138/#REF!</f>
        <v>#REF!</v>
      </c>
      <c r="M138" s="157">
        <v>32</v>
      </c>
      <c r="N138" t="s">
        <v>68</v>
      </c>
      <c r="O138" s="118">
        <f t="shared" si="9"/>
        <v>663.6140420731302</v>
      </c>
      <c r="P138" s="30">
        <v>5000</v>
      </c>
      <c r="Q138" s="118">
        <f t="shared" si="11"/>
        <v>0.3333333333333333</v>
      </c>
      <c r="R138" s="118">
        <f t="shared" si="10"/>
        <v>663.6140420731302</v>
      </c>
      <c r="S138" s="30">
        <v>5000</v>
      </c>
      <c r="T138" s="123">
        <f t="shared" si="7"/>
        <v>1</v>
      </c>
    </row>
    <row r="139" spans="1:20" ht="15">
      <c r="A139" s="129"/>
      <c r="B139" s="130"/>
      <c r="C139" s="130" t="s">
        <v>169</v>
      </c>
      <c r="D139" s="237"/>
      <c r="E139" s="241"/>
      <c r="F139" s="243">
        <v>40000</v>
      </c>
      <c r="G139" s="244" t="s">
        <v>89</v>
      </c>
      <c r="H139" s="119"/>
      <c r="I139" s="118">
        <f t="shared" si="8"/>
        <v>159267.37009755126</v>
      </c>
      <c r="J139" s="211">
        <f>J140+J146+J144</f>
        <v>1200000</v>
      </c>
      <c r="K139" s="212">
        <f>K140+K146+K144</f>
        <v>155000</v>
      </c>
      <c r="L139" s="121" t="e">
        <f>J139/#REF!</f>
        <v>#REF!</v>
      </c>
      <c r="M139" s="213"/>
      <c r="N139" s="211"/>
      <c r="O139" s="118">
        <f t="shared" si="9"/>
        <v>92905.96589023824</v>
      </c>
      <c r="P139" s="211">
        <f>P140+P146</f>
        <v>700000</v>
      </c>
      <c r="Q139" s="118">
        <f t="shared" si="11"/>
        <v>0.5833333333333334</v>
      </c>
      <c r="R139" s="118">
        <f t="shared" si="10"/>
        <v>92905.96589023824</v>
      </c>
      <c r="S139" s="211">
        <f>S140+S146</f>
        <v>700000</v>
      </c>
      <c r="T139" s="123">
        <f t="shared" si="7"/>
        <v>1</v>
      </c>
    </row>
    <row r="140" spans="1:20" ht="15">
      <c r="A140" s="147"/>
      <c r="B140" s="148"/>
      <c r="C140" s="148"/>
      <c r="D140" s="179" t="s">
        <v>170</v>
      </c>
      <c r="E140" s="180"/>
      <c r="F140" s="243">
        <v>0</v>
      </c>
      <c r="G140" s="244" t="s">
        <v>89</v>
      </c>
      <c r="H140" s="119"/>
      <c r="I140" s="118">
        <f t="shared" si="8"/>
        <v>66361.40420731303</v>
      </c>
      <c r="J140" s="171">
        <v>500000</v>
      </c>
      <c r="K140" s="127">
        <v>60000</v>
      </c>
      <c r="L140" s="121" t="e">
        <f>J140/#REF!</f>
        <v>#REF!</v>
      </c>
      <c r="M140" s="214"/>
      <c r="N140" s="215"/>
      <c r="O140" s="118">
        <f t="shared" si="9"/>
        <v>26544.56168292521</v>
      </c>
      <c r="P140" s="171">
        <f>SUM(P141:P143)</f>
        <v>200000</v>
      </c>
      <c r="Q140" s="118">
        <f t="shared" si="11"/>
        <v>0.4</v>
      </c>
      <c r="R140" s="118">
        <f t="shared" si="10"/>
        <v>26544.56168292521</v>
      </c>
      <c r="S140" s="171">
        <f>SUM(S141:S143)</f>
        <v>200000</v>
      </c>
      <c r="T140" s="123">
        <f aca="true" t="shared" si="12" ref="T140:T205">S140/P140</f>
        <v>1</v>
      </c>
    </row>
    <row r="141" spans="1:20" ht="15">
      <c r="A141" s="92" t="s">
        <v>102</v>
      </c>
      <c r="B141" s="92"/>
      <c r="C141" s="92"/>
      <c r="D141" s="155" t="s">
        <v>82</v>
      </c>
      <c r="E141" s="156" t="s">
        <v>83</v>
      </c>
      <c r="F141" s="207">
        <f>SUM(F142:F143)</f>
        <v>250000</v>
      </c>
      <c r="G141" s="238" t="e">
        <f>#REF!/F141</f>
        <v>#REF!</v>
      </c>
      <c r="H141" s="119"/>
      <c r="I141" s="118">
        <f aca="true" t="shared" si="13" ref="I141:I206">J141/7.5345</f>
        <v>0</v>
      </c>
      <c r="L141" s="121" t="e">
        <f>J141/#REF!</f>
        <v>#REF!</v>
      </c>
      <c r="M141" s="157">
        <v>32</v>
      </c>
      <c r="N141" t="s">
        <v>68</v>
      </c>
      <c r="O141" s="118">
        <f aca="true" t="shared" si="14" ref="O141:O206">P141/7.5345</f>
        <v>26544.56168292521</v>
      </c>
      <c r="P141" s="30">
        <v>200000</v>
      </c>
      <c r="Q141" s="118" t="e">
        <f t="shared" si="11"/>
        <v>#DIV/0!</v>
      </c>
      <c r="R141" s="118">
        <f aca="true" t="shared" si="15" ref="R141:R206">S141/7.5345</f>
        <v>26544.56168292521</v>
      </c>
      <c r="S141" s="30">
        <v>200000</v>
      </c>
      <c r="T141" s="123">
        <f t="shared" si="12"/>
        <v>1</v>
      </c>
    </row>
    <row r="142" spans="1:20" ht="15">
      <c r="A142" s="92" t="s">
        <v>102</v>
      </c>
      <c r="B142" s="92"/>
      <c r="C142" s="92"/>
      <c r="D142" s="155" t="s">
        <v>84</v>
      </c>
      <c r="E142" s="156" t="s">
        <v>85</v>
      </c>
      <c r="F142" s="243">
        <v>50000</v>
      </c>
      <c r="G142" s="244" t="s">
        <v>89</v>
      </c>
      <c r="H142" s="119"/>
      <c r="I142" s="118">
        <f t="shared" si="13"/>
        <v>66361.40420731303</v>
      </c>
      <c r="J142" s="30">
        <v>500000</v>
      </c>
      <c r="K142" s="127">
        <v>60000</v>
      </c>
      <c r="L142" s="121" t="e">
        <f>J142/#REF!</f>
        <v>#REF!</v>
      </c>
      <c r="O142" s="118">
        <f t="shared" si="14"/>
        <v>0</v>
      </c>
      <c r="Q142" s="118">
        <f t="shared" si="11"/>
        <v>0</v>
      </c>
      <c r="R142" s="118">
        <f t="shared" si="15"/>
        <v>0</v>
      </c>
      <c r="T142" s="123" t="e">
        <f t="shared" si="12"/>
        <v>#DIV/0!</v>
      </c>
    </row>
    <row r="143" spans="1:20" ht="15">
      <c r="A143" s="92" t="s">
        <v>102</v>
      </c>
      <c r="B143" s="92"/>
      <c r="C143" s="92"/>
      <c r="D143" s="155">
        <v>426</v>
      </c>
      <c r="E143" s="156" t="s">
        <v>171</v>
      </c>
      <c r="F143" s="243">
        <v>200000</v>
      </c>
      <c r="G143" s="168" t="s">
        <v>89</v>
      </c>
      <c r="H143" s="119"/>
      <c r="I143" s="118">
        <f t="shared" si="13"/>
        <v>0</v>
      </c>
      <c r="L143" s="121"/>
      <c r="M143" s="157">
        <v>42</v>
      </c>
      <c r="N143" t="s">
        <v>100</v>
      </c>
      <c r="O143" s="118">
        <f t="shared" si="14"/>
        <v>0</v>
      </c>
      <c r="P143" s="30">
        <v>0</v>
      </c>
      <c r="Q143" s="118" t="e">
        <f t="shared" si="11"/>
        <v>#DIV/0!</v>
      </c>
      <c r="R143" s="118">
        <f t="shared" si="15"/>
        <v>0</v>
      </c>
      <c r="S143" s="30">
        <v>0</v>
      </c>
      <c r="T143" s="123" t="e">
        <f t="shared" si="12"/>
        <v>#DIV/0!</v>
      </c>
    </row>
    <row r="144" spans="1:20" ht="15">
      <c r="A144" s="147"/>
      <c r="B144" s="148"/>
      <c r="C144" s="148"/>
      <c r="D144" s="179" t="s">
        <v>172</v>
      </c>
      <c r="E144" s="180"/>
      <c r="F144" s="243">
        <v>0</v>
      </c>
      <c r="G144" s="244" t="s">
        <v>89</v>
      </c>
      <c r="H144" s="119"/>
      <c r="I144" s="118">
        <f t="shared" si="13"/>
        <v>26544.56168292521</v>
      </c>
      <c r="J144" s="171">
        <v>200000</v>
      </c>
      <c r="K144" s="127">
        <v>30000</v>
      </c>
      <c r="L144" s="121" t="e">
        <f>J144/#REF!</f>
        <v>#REF!</v>
      </c>
      <c r="M144" s="214"/>
      <c r="N144" s="215"/>
      <c r="O144" s="118">
        <f t="shared" si="14"/>
        <v>0</v>
      </c>
      <c r="P144" s="171">
        <v>0</v>
      </c>
      <c r="Q144" s="118">
        <f t="shared" si="11"/>
        <v>0</v>
      </c>
      <c r="R144" s="118">
        <f t="shared" si="15"/>
        <v>0</v>
      </c>
      <c r="S144" s="171">
        <v>0</v>
      </c>
      <c r="T144" s="123" t="e">
        <f t="shared" si="12"/>
        <v>#DIV/0!</v>
      </c>
    </row>
    <row r="145" spans="1:20" ht="15">
      <c r="A145" s="92" t="s">
        <v>102</v>
      </c>
      <c r="B145" s="92"/>
      <c r="C145" s="92"/>
      <c r="D145" s="155">
        <v>41</v>
      </c>
      <c r="E145" s="156" t="s">
        <v>173</v>
      </c>
      <c r="F145" s="243">
        <v>200000</v>
      </c>
      <c r="G145" s="168" t="s">
        <v>89</v>
      </c>
      <c r="H145" s="119"/>
      <c r="I145" s="118">
        <f t="shared" si="13"/>
        <v>26544.56168292521</v>
      </c>
      <c r="J145" s="30">
        <v>200000</v>
      </c>
      <c r="K145" s="127">
        <v>30000</v>
      </c>
      <c r="L145" s="121" t="e">
        <f>J145/#REF!</f>
        <v>#REF!</v>
      </c>
      <c r="M145" s="157">
        <v>42</v>
      </c>
      <c r="N145" t="s">
        <v>100</v>
      </c>
      <c r="O145" s="118">
        <f t="shared" si="14"/>
        <v>0</v>
      </c>
      <c r="P145" s="30">
        <v>0</v>
      </c>
      <c r="Q145" s="118">
        <f t="shared" si="11"/>
        <v>0</v>
      </c>
      <c r="R145" s="118">
        <f t="shared" si="15"/>
        <v>0</v>
      </c>
      <c r="S145" s="30">
        <v>0</v>
      </c>
      <c r="T145" s="123" t="e">
        <f t="shared" si="12"/>
        <v>#DIV/0!</v>
      </c>
    </row>
    <row r="146" spans="1:20" ht="15">
      <c r="A146" s="147"/>
      <c r="B146" s="148"/>
      <c r="C146" s="148"/>
      <c r="D146" s="179" t="s">
        <v>174</v>
      </c>
      <c r="E146" s="180"/>
      <c r="F146" s="243"/>
      <c r="G146" s="168"/>
      <c r="H146" s="119"/>
      <c r="I146" s="118">
        <f t="shared" si="13"/>
        <v>66361.40420731303</v>
      </c>
      <c r="J146" s="171">
        <v>500000</v>
      </c>
      <c r="K146" s="127">
        <v>65000</v>
      </c>
      <c r="L146" s="121" t="e">
        <f>J146/#REF!</f>
        <v>#REF!</v>
      </c>
      <c r="M146" s="214"/>
      <c r="N146" s="215"/>
      <c r="O146" s="118">
        <f t="shared" si="14"/>
        <v>66361.40420731303</v>
      </c>
      <c r="P146" s="171">
        <f>SUM(P147:P148)</f>
        <v>500000</v>
      </c>
      <c r="Q146" s="118">
        <f t="shared" si="11"/>
        <v>1</v>
      </c>
      <c r="R146" s="118">
        <f t="shared" si="15"/>
        <v>66361.40420731303</v>
      </c>
      <c r="S146" s="171">
        <f>SUM(S147:S148)</f>
        <v>500000</v>
      </c>
      <c r="T146" s="123">
        <f t="shared" si="12"/>
        <v>1</v>
      </c>
    </row>
    <row r="147" spans="1:20" ht="15">
      <c r="A147" s="92" t="s">
        <v>102</v>
      </c>
      <c r="B147" s="92"/>
      <c r="C147" s="92"/>
      <c r="D147" s="155">
        <v>426</v>
      </c>
      <c r="E147" s="156" t="s">
        <v>171</v>
      </c>
      <c r="F147" s="205">
        <f>F148+F157</f>
        <v>1100000</v>
      </c>
      <c r="G147" s="206" t="e">
        <f>#REF!/F147</f>
        <v>#REF!</v>
      </c>
      <c r="H147" s="119"/>
      <c r="I147" s="118">
        <f t="shared" si="13"/>
        <v>6636.140420731303</v>
      </c>
      <c r="J147" s="30">
        <v>50000</v>
      </c>
      <c r="L147" s="121" t="e">
        <f>J147/#REF!</f>
        <v>#REF!</v>
      </c>
      <c r="M147" s="157">
        <v>42</v>
      </c>
      <c r="N147" t="s">
        <v>100</v>
      </c>
      <c r="O147" s="118">
        <f t="shared" si="14"/>
        <v>66361.40420731303</v>
      </c>
      <c r="P147" s="30">
        <v>500000</v>
      </c>
      <c r="Q147" s="118">
        <f t="shared" si="11"/>
        <v>10</v>
      </c>
      <c r="R147" s="118">
        <f t="shared" si="15"/>
        <v>66361.40420731303</v>
      </c>
      <c r="S147" s="30">
        <v>500000</v>
      </c>
      <c r="T147" s="123">
        <f t="shared" si="12"/>
        <v>1</v>
      </c>
    </row>
    <row r="148" spans="1:20" ht="15">
      <c r="A148" s="92" t="s">
        <v>102</v>
      </c>
      <c r="B148" s="92"/>
      <c r="C148" s="92"/>
      <c r="D148" s="155" t="s">
        <v>154</v>
      </c>
      <c r="E148" s="156" t="s">
        <v>151</v>
      </c>
      <c r="F148" s="207">
        <f>SUM(F149:F150)</f>
        <v>800000</v>
      </c>
      <c r="G148" s="170" t="e">
        <f>#REF!/F148</f>
        <v>#REF!</v>
      </c>
      <c r="H148" s="119"/>
      <c r="I148" s="118">
        <f t="shared" si="13"/>
        <v>59725.26378658172</v>
      </c>
      <c r="J148" s="30">
        <v>450000</v>
      </c>
      <c r="K148" s="127">
        <v>65000</v>
      </c>
      <c r="L148" s="121" t="e">
        <f>J148/#REF!</f>
        <v>#REF!</v>
      </c>
      <c r="O148" s="118">
        <f t="shared" si="14"/>
        <v>0</v>
      </c>
      <c r="Q148" s="118">
        <f t="shared" si="11"/>
        <v>0</v>
      </c>
      <c r="R148" s="118">
        <f t="shared" si="15"/>
        <v>0</v>
      </c>
      <c r="T148" s="123" t="e">
        <f t="shared" si="12"/>
        <v>#DIV/0!</v>
      </c>
    </row>
    <row r="149" spans="1:20" ht="15">
      <c r="A149" s="92" t="s">
        <v>102</v>
      </c>
      <c r="B149" s="92"/>
      <c r="C149" s="92"/>
      <c r="D149" s="155">
        <v>422</v>
      </c>
      <c r="E149" s="156" t="s">
        <v>99</v>
      </c>
      <c r="F149" s="243">
        <v>500000</v>
      </c>
      <c r="G149" s="166" t="e">
        <f>#REF!/F149</f>
        <v>#REF!</v>
      </c>
      <c r="H149" s="119"/>
      <c r="I149" s="118">
        <f t="shared" si="13"/>
        <v>0</v>
      </c>
      <c r="L149" s="121"/>
      <c r="O149" s="118">
        <f t="shared" si="14"/>
        <v>0</v>
      </c>
      <c r="Q149" s="118" t="e">
        <f t="shared" si="11"/>
        <v>#DIV/0!</v>
      </c>
      <c r="R149" s="118">
        <f t="shared" si="15"/>
        <v>0</v>
      </c>
      <c r="T149" s="123" t="e">
        <f t="shared" si="12"/>
        <v>#DIV/0!</v>
      </c>
    </row>
    <row r="150" spans="1:20" ht="15">
      <c r="A150" s="129"/>
      <c r="B150" s="130"/>
      <c r="C150" s="130" t="s">
        <v>175</v>
      </c>
      <c r="D150" s="237"/>
      <c r="E150" s="241"/>
      <c r="F150" s="243">
        <v>300000</v>
      </c>
      <c r="G150" s="166"/>
      <c r="H150" s="119"/>
      <c r="I150" s="118">
        <f t="shared" si="13"/>
        <v>137201.95500696794</v>
      </c>
      <c r="J150" s="211">
        <f>J157+J160+J151+J153+J155</f>
        <v>1033748.13</v>
      </c>
      <c r="K150" s="212">
        <f>K157+K160+K151+K153+K155</f>
        <v>126300</v>
      </c>
      <c r="L150" s="121" t="e">
        <f>J150/#REF!</f>
        <v>#REF!</v>
      </c>
      <c r="M150" s="213"/>
      <c r="N150" s="211"/>
      <c r="O150" s="118">
        <f t="shared" si="14"/>
        <v>79633.68504877563</v>
      </c>
      <c r="P150" s="211">
        <f>P157+P160</f>
        <v>600000</v>
      </c>
      <c r="Q150" s="118">
        <f t="shared" si="11"/>
        <v>0.5804121744819988</v>
      </c>
      <c r="R150" s="118">
        <f t="shared" si="15"/>
        <v>79633.68504877563</v>
      </c>
      <c r="S150" s="211">
        <f>S157+S160</f>
        <v>600000</v>
      </c>
      <c r="T150" s="123">
        <f t="shared" si="12"/>
        <v>1</v>
      </c>
    </row>
    <row r="151" spans="1:20" ht="15">
      <c r="A151" s="147"/>
      <c r="B151" s="148"/>
      <c r="C151" s="148"/>
      <c r="D151" s="179" t="s">
        <v>176</v>
      </c>
      <c r="E151" s="180"/>
      <c r="F151" s="207">
        <f>SUM(F152)</f>
        <v>0</v>
      </c>
      <c r="G151" s="185" t="s">
        <v>89</v>
      </c>
      <c r="H151" s="119"/>
      <c r="I151" s="118">
        <f t="shared" si="13"/>
        <v>13272.280841462605</v>
      </c>
      <c r="J151" s="171">
        <v>100000</v>
      </c>
      <c r="K151" s="127">
        <v>13500</v>
      </c>
      <c r="L151" s="121" t="e">
        <f>J151/#REF!</f>
        <v>#REF!</v>
      </c>
      <c r="M151" s="214"/>
      <c r="N151" s="215"/>
      <c r="O151" s="118">
        <f t="shared" si="14"/>
        <v>13272.280841462605</v>
      </c>
      <c r="P151" s="171">
        <v>100000</v>
      </c>
      <c r="Q151" s="118">
        <f t="shared" si="11"/>
        <v>1</v>
      </c>
      <c r="R151" s="118">
        <f t="shared" si="15"/>
        <v>13272.280841462605</v>
      </c>
      <c r="S151" s="171">
        <v>100000</v>
      </c>
      <c r="T151" s="123">
        <f t="shared" si="12"/>
        <v>1</v>
      </c>
    </row>
    <row r="152" spans="1:24" s="251" customFormat="1" ht="15">
      <c r="A152" s="245"/>
      <c r="B152" s="246"/>
      <c r="C152" s="246"/>
      <c r="D152" s="247">
        <v>421</v>
      </c>
      <c r="E152" s="248" t="s">
        <v>151</v>
      </c>
      <c r="F152" s="174"/>
      <c r="G152" s="166"/>
      <c r="H152" s="119"/>
      <c r="I152" s="118">
        <f t="shared" si="13"/>
        <v>13272.280841462605</v>
      </c>
      <c r="J152" s="175">
        <v>100000</v>
      </c>
      <c r="K152" s="176">
        <v>13500</v>
      </c>
      <c r="L152" s="249" t="e">
        <f>J152/#REF!</f>
        <v>#REF!</v>
      </c>
      <c r="M152" s="250"/>
      <c r="N152" s="175"/>
      <c r="O152" s="118">
        <f t="shared" si="14"/>
        <v>0</v>
      </c>
      <c r="P152" s="175"/>
      <c r="Q152" s="118">
        <f t="shared" si="11"/>
        <v>0</v>
      </c>
      <c r="R152" s="118">
        <f t="shared" si="15"/>
        <v>0</v>
      </c>
      <c r="S152" s="175"/>
      <c r="T152" s="123" t="e">
        <f t="shared" si="12"/>
        <v>#DIV/0!</v>
      </c>
      <c r="W152" s="252"/>
      <c r="X152" s="252"/>
    </row>
    <row r="153" spans="1:20" ht="15">
      <c r="A153" s="147"/>
      <c r="B153" s="148"/>
      <c r="C153" s="148"/>
      <c r="D153" s="179" t="s">
        <v>177</v>
      </c>
      <c r="E153" s="180"/>
      <c r="F153" s="207">
        <f>SUM(F154)</f>
        <v>0</v>
      </c>
      <c r="G153" s="185" t="s">
        <v>89</v>
      </c>
      <c r="H153" s="119"/>
      <c r="I153" s="118">
        <f t="shared" si="13"/>
        <v>66361.40420731303</v>
      </c>
      <c r="J153" s="171">
        <v>500000</v>
      </c>
      <c r="K153" s="127">
        <v>60000</v>
      </c>
      <c r="L153" s="121" t="e">
        <f>J153/#REF!</f>
        <v>#REF!</v>
      </c>
      <c r="M153" s="214"/>
      <c r="N153" s="215"/>
      <c r="O153" s="118">
        <f t="shared" si="14"/>
        <v>13272.280841462605</v>
      </c>
      <c r="P153" s="171">
        <v>100000</v>
      </c>
      <c r="Q153" s="118">
        <f t="shared" si="11"/>
        <v>0.2</v>
      </c>
      <c r="R153" s="118">
        <f t="shared" si="15"/>
        <v>13272.280841462605</v>
      </c>
      <c r="S153" s="171">
        <v>100000</v>
      </c>
      <c r="T153" s="123">
        <f t="shared" si="12"/>
        <v>1</v>
      </c>
    </row>
    <row r="154" spans="1:24" s="251" customFormat="1" ht="15">
      <c r="A154" s="245"/>
      <c r="B154" s="246"/>
      <c r="C154" s="246"/>
      <c r="D154" s="247">
        <v>421</v>
      </c>
      <c r="E154" s="248" t="s">
        <v>151</v>
      </c>
      <c r="F154" s="174"/>
      <c r="G154" s="166"/>
      <c r="H154" s="119"/>
      <c r="I154" s="118">
        <f t="shared" si="13"/>
        <v>66361.40420731303</v>
      </c>
      <c r="J154" s="175">
        <v>500000</v>
      </c>
      <c r="K154" s="176">
        <v>60000</v>
      </c>
      <c r="L154" s="249"/>
      <c r="M154" s="250"/>
      <c r="N154" s="175"/>
      <c r="O154" s="118">
        <f t="shared" si="14"/>
        <v>13272.280841462605</v>
      </c>
      <c r="P154" s="175">
        <v>100000</v>
      </c>
      <c r="Q154" s="118">
        <f t="shared" si="11"/>
        <v>0.2</v>
      </c>
      <c r="R154" s="118">
        <f t="shared" si="15"/>
        <v>13272.280841462605</v>
      </c>
      <c r="S154" s="175">
        <v>100000</v>
      </c>
      <c r="T154" s="123">
        <f t="shared" si="12"/>
        <v>1</v>
      </c>
      <c r="W154" s="252"/>
      <c r="X154" s="252"/>
    </row>
    <row r="155" spans="1:20" ht="15">
      <c r="A155" s="147"/>
      <c r="B155" s="148"/>
      <c r="C155" s="148"/>
      <c r="D155" s="179" t="s">
        <v>178</v>
      </c>
      <c r="E155" s="180"/>
      <c r="F155" s="207">
        <f>SUM(F156)</f>
        <v>0</v>
      </c>
      <c r="G155" s="185" t="s">
        <v>89</v>
      </c>
      <c r="H155" s="119"/>
      <c r="I155" s="118">
        <f t="shared" si="13"/>
        <v>17751.4274338045</v>
      </c>
      <c r="J155" s="171">
        <v>133748.13</v>
      </c>
      <c r="K155" s="127">
        <v>17800</v>
      </c>
      <c r="L155" s="121" t="e">
        <f>J155/#REF!</f>
        <v>#REF!</v>
      </c>
      <c r="M155" s="214"/>
      <c r="N155" s="215"/>
      <c r="O155" s="118">
        <f>P155/7.5345</f>
        <v>0</v>
      </c>
      <c r="P155" s="171">
        <f>P156</f>
        <v>0</v>
      </c>
      <c r="Q155" s="118">
        <f t="shared" si="11"/>
        <v>0</v>
      </c>
      <c r="R155" s="118">
        <f>S155/7.5345</f>
        <v>0</v>
      </c>
      <c r="S155" s="171">
        <f>S156</f>
        <v>0</v>
      </c>
      <c r="T155" s="123" t="e">
        <f>S155/P155</f>
        <v>#DIV/0!</v>
      </c>
    </row>
    <row r="156" spans="1:24" s="251" customFormat="1" ht="15">
      <c r="A156" s="245"/>
      <c r="B156" s="246"/>
      <c r="C156" s="246"/>
      <c r="D156" s="247"/>
      <c r="E156" s="248"/>
      <c r="F156" s="174"/>
      <c r="G156" s="166"/>
      <c r="H156" s="119"/>
      <c r="I156" s="118"/>
      <c r="J156" s="175"/>
      <c r="K156" s="176"/>
      <c r="L156" s="249"/>
      <c r="M156" s="250"/>
      <c r="N156" s="175"/>
      <c r="O156" s="118"/>
      <c r="P156" s="175"/>
      <c r="Q156" s="118"/>
      <c r="R156" s="118"/>
      <c r="S156" s="175"/>
      <c r="T156" s="123"/>
      <c r="W156" s="252"/>
      <c r="X156" s="252"/>
    </row>
    <row r="157" spans="1:20" ht="15">
      <c r="A157" s="147"/>
      <c r="B157" s="148"/>
      <c r="C157" s="148"/>
      <c r="D157" s="179" t="s">
        <v>179</v>
      </c>
      <c r="E157" s="180"/>
      <c r="F157" s="207">
        <f>SUM(F158)</f>
        <v>300000</v>
      </c>
      <c r="G157" s="185" t="s">
        <v>89</v>
      </c>
      <c r="H157" s="119"/>
      <c r="I157" s="118">
        <f t="shared" si="13"/>
        <v>26544.56168292521</v>
      </c>
      <c r="J157" s="171">
        <v>200000</v>
      </c>
      <c r="K157" s="127">
        <v>20000</v>
      </c>
      <c r="L157" s="121" t="e">
        <f>J157/#REF!</f>
        <v>#REF!</v>
      </c>
      <c r="M157" s="214"/>
      <c r="N157" s="215"/>
      <c r="O157" s="118">
        <f t="shared" si="14"/>
        <v>79633.68504877563</v>
      </c>
      <c r="P157" s="171">
        <f>P158</f>
        <v>600000</v>
      </c>
      <c r="Q157" s="118">
        <f aca="true" t="shared" si="16" ref="Q157:Q220">P157/J157</f>
        <v>3</v>
      </c>
      <c r="R157" s="118">
        <f t="shared" si="15"/>
        <v>79633.68504877563</v>
      </c>
      <c r="S157" s="171">
        <f>S158</f>
        <v>600000</v>
      </c>
      <c r="T157" s="123">
        <f t="shared" si="12"/>
        <v>1</v>
      </c>
    </row>
    <row r="158" spans="1:20" ht="15">
      <c r="A158" s="107" t="s">
        <v>180</v>
      </c>
      <c r="D158" s="155" t="s">
        <v>154</v>
      </c>
      <c r="E158" s="156" t="s">
        <v>151</v>
      </c>
      <c r="F158" s="243">
        <v>300000</v>
      </c>
      <c r="G158" s="168" t="s">
        <v>89</v>
      </c>
      <c r="H158" s="119"/>
      <c r="I158" s="118">
        <f t="shared" si="13"/>
        <v>26544.56168292521</v>
      </c>
      <c r="J158" s="30">
        <v>200000</v>
      </c>
      <c r="K158" s="127">
        <v>20000</v>
      </c>
      <c r="L158" s="121" t="e">
        <f>J158/#REF!</f>
        <v>#REF!</v>
      </c>
      <c r="M158" s="157">
        <v>42</v>
      </c>
      <c r="N158" t="s">
        <v>100</v>
      </c>
      <c r="O158" s="118">
        <f t="shared" si="14"/>
        <v>79633.68504877563</v>
      </c>
      <c r="P158" s="30">
        <v>600000</v>
      </c>
      <c r="Q158" s="118">
        <f t="shared" si="16"/>
        <v>3</v>
      </c>
      <c r="R158" s="118">
        <f t="shared" si="15"/>
        <v>79633.68504877563</v>
      </c>
      <c r="S158" s="30">
        <v>600000</v>
      </c>
      <c r="T158" s="123">
        <f t="shared" si="12"/>
        <v>1</v>
      </c>
    </row>
    <row r="159" spans="1:20" ht="15">
      <c r="A159" s="92" t="s">
        <v>102</v>
      </c>
      <c r="B159" s="92"/>
      <c r="C159" s="92"/>
      <c r="D159" s="155">
        <v>426</v>
      </c>
      <c r="E159" s="156" t="s">
        <v>171</v>
      </c>
      <c r="F159" s="203">
        <f>F161+F164+F168</f>
        <v>935000</v>
      </c>
      <c r="G159" s="228" t="e">
        <f>G161</f>
        <v>#REF!</v>
      </c>
      <c r="H159" s="119"/>
      <c r="I159" s="118">
        <f t="shared" si="13"/>
        <v>0</v>
      </c>
      <c r="L159" s="121"/>
      <c r="O159" s="118">
        <f t="shared" si="14"/>
        <v>0</v>
      </c>
      <c r="Q159" s="118" t="e">
        <f t="shared" si="16"/>
        <v>#DIV/0!</v>
      </c>
      <c r="R159" s="118">
        <f t="shared" si="15"/>
        <v>0</v>
      </c>
      <c r="T159" s="123" t="e">
        <f t="shared" si="12"/>
        <v>#DIV/0!</v>
      </c>
    </row>
    <row r="160" spans="1:20" ht="15">
      <c r="A160" s="147"/>
      <c r="B160" s="148"/>
      <c r="C160" s="148"/>
      <c r="D160" s="179" t="s">
        <v>181</v>
      </c>
      <c r="E160" s="180"/>
      <c r="F160" s="205">
        <f>F161+F164+F168+F166</f>
        <v>935000</v>
      </c>
      <c r="G160" s="230" t="e">
        <f>G161</f>
        <v>#REF!</v>
      </c>
      <c r="H160" s="119"/>
      <c r="I160" s="118">
        <f t="shared" si="13"/>
        <v>13272.280841462605</v>
      </c>
      <c r="J160" s="171">
        <v>100000</v>
      </c>
      <c r="K160" s="127">
        <v>15000</v>
      </c>
      <c r="L160" s="121"/>
      <c r="M160" s="214"/>
      <c r="N160" s="215"/>
      <c r="O160" s="118">
        <f t="shared" si="14"/>
        <v>0</v>
      </c>
      <c r="P160" s="171">
        <v>0</v>
      </c>
      <c r="Q160" s="118">
        <f t="shared" si="16"/>
        <v>0</v>
      </c>
      <c r="R160" s="118">
        <f t="shared" si="15"/>
        <v>0</v>
      </c>
      <c r="S160" s="171"/>
      <c r="T160" s="123" t="e">
        <f t="shared" si="12"/>
        <v>#DIV/0!</v>
      </c>
    </row>
    <row r="161" spans="1:20" ht="15">
      <c r="A161" s="107" t="s">
        <v>182</v>
      </c>
      <c r="D161" s="155">
        <v>426</v>
      </c>
      <c r="E161" s="156" t="s">
        <v>130</v>
      </c>
      <c r="F161" s="207">
        <f>SUM(F162:F163)</f>
        <v>475000</v>
      </c>
      <c r="G161" s="170" t="e">
        <f>#REF!/F161</f>
        <v>#REF!</v>
      </c>
      <c r="H161" s="119"/>
      <c r="I161" s="118">
        <f t="shared" si="13"/>
        <v>13272.280841462605</v>
      </c>
      <c r="J161" s="30">
        <v>100000</v>
      </c>
      <c r="K161" s="127">
        <v>15000</v>
      </c>
      <c r="L161" s="121"/>
      <c r="M161" s="157">
        <v>42</v>
      </c>
      <c r="N161" t="s">
        <v>100</v>
      </c>
      <c r="O161" s="118">
        <f t="shared" si="14"/>
        <v>0</v>
      </c>
      <c r="P161" s="30">
        <v>0</v>
      </c>
      <c r="Q161" s="118">
        <f t="shared" si="16"/>
        <v>0</v>
      </c>
      <c r="R161" s="118">
        <f t="shared" si="15"/>
        <v>0</v>
      </c>
      <c r="S161" s="30">
        <v>0</v>
      </c>
      <c r="T161" s="123" t="e">
        <f t="shared" si="12"/>
        <v>#DIV/0!</v>
      </c>
    </row>
    <row r="162" spans="1:20" ht="15">
      <c r="A162" s="137"/>
      <c r="B162" s="138" t="s">
        <v>183</v>
      </c>
      <c r="C162" s="138"/>
      <c r="D162" s="139"/>
      <c r="E162" s="137"/>
      <c r="F162" s="174">
        <v>375000</v>
      </c>
      <c r="G162" s="166" t="e">
        <f>#REF!/F162</f>
        <v>#REF!</v>
      </c>
      <c r="H162" s="119"/>
      <c r="I162" s="118">
        <f t="shared" si="13"/>
        <v>106178.24673170084</v>
      </c>
      <c r="J162" s="208">
        <v>800000</v>
      </c>
      <c r="K162" s="209"/>
      <c r="L162" s="121" t="e">
        <f>J162/#REF!</f>
        <v>#REF!</v>
      </c>
      <c r="M162" s="210"/>
      <c r="N162" s="208"/>
      <c r="O162" s="118">
        <f t="shared" si="14"/>
        <v>39816.842524387816</v>
      </c>
      <c r="P162" s="208">
        <f>P163</f>
        <v>300000</v>
      </c>
      <c r="Q162" s="118">
        <f t="shared" si="16"/>
        <v>0.375</v>
      </c>
      <c r="R162" s="118">
        <f t="shared" si="15"/>
        <v>39816.842524387816</v>
      </c>
      <c r="S162" s="208">
        <f>S163</f>
        <v>300000</v>
      </c>
      <c r="T162" s="123">
        <f t="shared" si="12"/>
        <v>1</v>
      </c>
    </row>
    <row r="163" spans="1:20" ht="15">
      <c r="A163" s="129"/>
      <c r="B163" s="130"/>
      <c r="C163" s="236" t="s">
        <v>184</v>
      </c>
      <c r="D163" s="237"/>
      <c r="E163" s="129"/>
      <c r="F163" s="174">
        <v>100000</v>
      </c>
      <c r="G163" s="166" t="e">
        <f>#REF!/F163</f>
        <v>#REF!</v>
      </c>
      <c r="H163" s="119"/>
      <c r="I163" s="118">
        <f>J163/7.5345</f>
        <v>107905.96589023824</v>
      </c>
      <c r="J163" s="211">
        <f>J164+J167+J169+J171</f>
        <v>813017.5</v>
      </c>
      <c r="K163" s="212">
        <f>K164+K167+K169+K171</f>
        <v>109000</v>
      </c>
      <c r="L163" s="121" t="e">
        <f>J163/#REF!</f>
        <v>#REF!</v>
      </c>
      <c r="M163" s="213"/>
      <c r="N163" s="211"/>
      <c r="O163" s="118">
        <f t="shared" si="14"/>
        <v>39816.842524387816</v>
      </c>
      <c r="P163" s="211">
        <f>P164+P167+P169+P171</f>
        <v>300000</v>
      </c>
      <c r="Q163" s="118">
        <f>P163/J163</f>
        <v>0.3689957473240121</v>
      </c>
      <c r="R163" s="118">
        <f t="shared" si="15"/>
        <v>39816.842524387816</v>
      </c>
      <c r="S163" s="211">
        <f>S164+S167+S169+S171</f>
        <v>300000</v>
      </c>
      <c r="T163" s="123">
        <f t="shared" si="12"/>
        <v>1</v>
      </c>
    </row>
    <row r="164" spans="1:20" ht="15">
      <c r="A164" s="147"/>
      <c r="B164" s="148"/>
      <c r="C164" s="148"/>
      <c r="D164" s="179" t="s">
        <v>185</v>
      </c>
      <c r="E164" s="180"/>
      <c r="F164" s="207">
        <f>SUM(F165)</f>
        <v>450000</v>
      </c>
      <c r="G164" s="185" t="s">
        <v>89</v>
      </c>
      <c r="H164" s="119"/>
      <c r="I164" s="118">
        <f t="shared" si="13"/>
        <v>66361.40420731303</v>
      </c>
      <c r="J164" s="253">
        <v>500000</v>
      </c>
      <c r="K164" s="178">
        <v>67000</v>
      </c>
      <c r="L164" s="121" t="e">
        <f>J164/#REF!</f>
        <v>#REF!</v>
      </c>
      <c r="M164" s="254"/>
      <c r="N164" s="255"/>
      <c r="O164" s="118">
        <f t="shared" si="14"/>
        <v>26544.56168292521</v>
      </c>
      <c r="P164" s="253">
        <v>200000</v>
      </c>
      <c r="Q164" s="118">
        <f t="shared" si="16"/>
        <v>0.4</v>
      </c>
      <c r="R164" s="118">
        <f t="shared" si="15"/>
        <v>26544.56168292521</v>
      </c>
      <c r="S164" s="253">
        <v>200000</v>
      </c>
      <c r="T164" s="123">
        <f t="shared" si="12"/>
        <v>1</v>
      </c>
    </row>
    <row r="165" spans="1:20" ht="15">
      <c r="A165" s="92" t="s">
        <v>102</v>
      </c>
      <c r="B165" s="92"/>
      <c r="C165" s="92"/>
      <c r="D165" s="155" t="s">
        <v>82</v>
      </c>
      <c r="E165" s="156" t="s">
        <v>83</v>
      </c>
      <c r="F165" s="174">
        <v>450000</v>
      </c>
      <c r="G165" s="168" t="s">
        <v>89</v>
      </c>
      <c r="H165" s="119"/>
      <c r="I165" s="118">
        <f t="shared" si="13"/>
        <v>59725.26378658172</v>
      </c>
      <c r="J165" s="30">
        <v>450000</v>
      </c>
      <c r="K165" s="127">
        <v>67000</v>
      </c>
      <c r="L165" s="121" t="e">
        <f>J165/#REF!</f>
        <v>#REF!</v>
      </c>
      <c r="M165" s="157">
        <v>32</v>
      </c>
      <c r="N165" t="s">
        <v>68</v>
      </c>
      <c r="O165" s="118">
        <f t="shared" si="14"/>
        <v>26544.56168292521</v>
      </c>
      <c r="P165" s="30">
        <v>200000</v>
      </c>
      <c r="Q165" s="118">
        <f t="shared" si="16"/>
        <v>0.4444444444444444</v>
      </c>
      <c r="R165" s="118">
        <f t="shared" si="15"/>
        <v>26544.56168292521</v>
      </c>
      <c r="S165" s="30">
        <v>200000</v>
      </c>
      <c r="T165" s="123">
        <f t="shared" si="12"/>
        <v>1</v>
      </c>
    </row>
    <row r="166" spans="1:20" ht="15">
      <c r="A166" s="92" t="s">
        <v>102</v>
      </c>
      <c r="B166" s="92"/>
      <c r="C166" s="92"/>
      <c r="D166" s="155">
        <v>323</v>
      </c>
      <c r="E166" s="156" t="s">
        <v>85</v>
      </c>
      <c r="F166" s="207">
        <f>SUM(F167)</f>
        <v>0</v>
      </c>
      <c r="G166" s="185" t="s">
        <v>89</v>
      </c>
      <c r="H166" s="119"/>
      <c r="I166" s="118">
        <f t="shared" si="13"/>
        <v>6636.140420731303</v>
      </c>
      <c r="J166" s="30">
        <v>50000</v>
      </c>
      <c r="L166" s="121" t="e">
        <f>J166/#REF!</f>
        <v>#REF!</v>
      </c>
      <c r="O166" s="118">
        <f t="shared" si="14"/>
        <v>0</v>
      </c>
      <c r="Q166" s="118">
        <f t="shared" si="16"/>
        <v>0</v>
      </c>
      <c r="R166" s="118">
        <f t="shared" si="15"/>
        <v>0</v>
      </c>
      <c r="T166" s="123" t="e">
        <f t="shared" si="12"/>
        <v>#DIV/0!</v>
      </c>
    </row>
    <row r="167" spans="1:20" ht="15">
      <c r="A167" s="147"/>
      <c r="B167" s="148"/>
      <c r="C167" s="148"/>
      <c r="D167" s="179" t="s">
        <v>186</v>
      </c>
      <c r="E167" s="180"/>
      <c r="F167" s="174">
        <v>0</v>
      </c>
      <c r="G167" s="168" t="s">
        <v>89</v>
      </c>
      <c r="H167" s="119"/>
      <c r="I167" s="118">
        <f t="shared" si="13"/>
        <v>15000</v>
      </c>
      <c r="J167" s="253">
        <v>113017.5</v>
      </c>
      <c r="K167" s="178">
        <v>15000</v>
      </c>
      <c r="L167" s="121" t="e">
        <f>J167/#REF!</f>
        <v>#REF!</v>
      </c>
      <c r="M167" s="254"/>
      <c r="N167" s="255"/>
      <c r="O167" s="118">
        <f t="shared" si="14"/>
        <v>13272.280841462605</v>
      </c>
      <c r="P167" s="253">
        <f>P168</f>
        <v>100000</v>
      </c>
      <c r="Q167" s="118">
        <f t="shared" si="16"/>
        <v>0.8848187227641737</v>
      </c>
      <c r="R167" s="118">
        <f t="shared" si="15"/>
        <v>13272.280841462605</v>
      </c>
      <c r="S167" s="253">
        <f>S168</f>
        <v>100000</v>
      </c>
      <c r="T167" s="123">
        <f t="shared" si="12"/>
        <v>1</v>
      </c>
    </row>
    <row r="168" spans="1:20" ht="15">
      <c r="A168" s="92" t="s">
        <v>102</v>
      </c>
      <c r="B168" s="92"/>
      <c r="C168" s="92"/>
      <c r="D168" s="155" t="s">
        <v>154</v>
      </c>
      <c r="E168" s="156" t="s">
        <v>85</v>
      </c>
      <c r="F168" s="207">
        <f>SUM(F169)</f>
        <v>10000</v>
      </c>
      <c r="G168" s="170" t="e">
        <f>#REF!/F168</f>
        <v>#REF!</v>
      </c>
      <c r="H168" s="119"/>
      <c r="I168" s="118">
        <f t="shared" si="13"/>
        <v>15000</v>
      </c>
      <c r="J168" s="30">
        <v>113017.5</v>
      </c>
      <c r="K168" s="127">
        <v>15000</v>
      </c>
      <c r="L168" s="121" t="e">
        <f>J168/#REF!</f>
        <v>#REF!</v>
      </c>
      <c r="M168" s="157">
        <v>42</v>
      </c>
      <c r="N168" t="s">
        <v>100</v>
      </c>
      <c r="O168" s="118">
        <f t="shared" si="14"/>
        <v>13272.280841462605</v>
      </c>
      <c r="P168" s="30">
        <v>100000</v>
      </c>
      <c r="Q168" s="118">
        <f t="shared" si="16"/>
        <v>0.8848187227641737</v>
      </c>
      <c r="R168" s="118">
        <f t="shared" si="15"/>
        <v>13272.280841462605</v>
      </c>
      <c r="S168" s="30">
        <v>100000</v>
      </c>
      <c r="T168" s="123">
        <f t="shared" si="12"/>
        <v>1</v>
      </c>
    </row>
    <row r="169" spans="1:20" ht="15" hidden="1">
      <c r="A169" s="147"/>
      <c r="B169" s="148"/>
      <c r="C169" s="148"/>
      <c r="D169" s="179" t="s">
        <v>187</v>
      </c>
      <c r="E169" s="180"/>
      <c r="F169" s="197">
        <v>10000</v>
      </c>
      <c r="G169" s="166" t="e">
        <f>#REF!/F169</f>
        <v>#REF!</v>
      </c>
      <c r="H169" s="119"/>
      <c r="I169" s="118">
        <f t="shared" si="13"/>
        <v>0</v>
      </c>
      <c r="J169" s="253"/>
      <c r="K169" s="178"/>
      <c r="L169" s="121"/>
      <c r="M169" s="254"/>
      <c r="N169" s="255"/>
      <c r="O169" s="118">
        <f t="shared" si="14"/>
        <v>0</v>
      </c>
      <c r="P169" s="253">
        <f>P170</f>
        <v>0</v>
      </c>
      <c r="Q169" s="118" t="e">
        <f t="shared" si="16"/>
        <v>#DIV/0!</v>
      </c>
      <c r="R169" s="118">
        <f t="shared" si="15"/>
        <v>0</v>
      </c>
      <c r="S169" s="253">
        <f>S170</f>
        <v>0</v>
      </c>
      <c r="T169" s="123" t="e">
        <f t="shared" si="12"/>
        <v>#DIV/0!</v>
      </c>
    </row>
    <row r="170" spans="1:20" ht="15" hidden="1">
      <c r="A170" s="92" t="s">
        <v>102</v>
      </c>
      <c r="B170" s="92"/>
      <c r="C170" s="92"/>
      <c r="D170" s="155">
        <v>323</v>
      </c>
      <c r="E170" s="156" t="s">
        <v>151</v>
      </c>
      <c r="F170" s="203" t="e">
        <f>F171</f>
        <v>#REF!</v>
      </c>
      <c r="G170" s="228" t="e">
        <f>G171</f>
        <v>#REF!</v>
      </c>
      <c r="H170" s="119"/>
      <c r="I170" s="118">
        <f t="shared" si="13"/>
        <v>0</v>
      </c>
      <c r="L170" s="121"/>
      <c r="M170" s="157">
        <v>32</v>
      </c>
      <c r="N170" t="s">
        <v>68</v>
      </c>
      <c r="O170" s="118">
        <f t="shared" si="14"/>
        <v>0</v>
      </c>
      <c r="P170" s="30">
        <v>0</v>
      </c>
      <c r="Q170" s="118" t="e">
        <f t="shared" si="16"/>
        <v>#DIV/0!</v>
      </c>
      <c r="R170" s="118">
        <f t="shared" si="15"/>
        <v>0</v>
      </c>
      <c r="S170" s="30">
        <v>0</v>
      </c>
      <c r="T170" s="123" t="e">
        <f t="shared" si="12"/>
        <v>#DIV/0!</v>
      </c>
    </row>
    <row r="171" spans="1:20" ht="17.25" customHeight="1">
      <c r="A171" s="147"/>
      <c r="B171" s="148"/>
      <c r="C171" s="148"/>
      <c r="D171" s="179" t="s">
        <v>188</v>
      </c>
      <c r="E171" s="180"/>
      <c r="F171" s="205" t="e">
        <f>F172+F176+F178+F180+#REF!+F192+#REF!+F188+F186+F174</f>
        <v>#REF!</v>
      </c>
      <c r="G171" s="230" t="e">
        <f>#REF!/F171</f>
        <v>#REF!</v>
      </c>
      <c r="H171" s="119"/>
      <c r="I171" s="118">
        <f t="shared" si="13"/>
        <v>26544.56168292521</v>
      </c>
      <c r="J171" s="171">
        <v>200000</v>
      </c>
      <c r="K171" s="127">
        <v>27000</v>
      </c>
      <c r="L171" s="121"/>
      <c r="M171" s="214"/>
      <c r="N171" s="215"/>
      <c r="O171" s="118">
        <f t="shared" si="14"/>
        <v>0</v>
      </c>
      <c r="P171" s="171">
        <f>SUM(P172)</f>
        <v>0</v>
      </c>
      <c r="Q171" s="118">
        <f t="shared" si="16"/>
        <v>0</v>
      </c>
      <c r="R171" s="118">
        <f t="shared" si="15"/>
        <v>0</v>
      </c>
      <c r="S171" s="171">
        <f>SUM(S172)</f>
        <v>0</v>
      </c>
      <c r="T171" s="123" t="e">
        <f t="shared" si="12"/>
        <v>#DIV/0!</v>
      </c>
    </row>
    <row r="172" spans="1:20" ht="15">
      <c r="A172" s="234" t="s">
        <v>150</v>
      </c>
      <c r="B172" s="193"/>
      <c r="C172" s="193"/>
      <c r="D172" s="194">
        <v>426</v>
      </c>
      <c r="E172" s="195" t="s">
        <v>130</v>
      </c>
      <c r="F172" s="207">
        <f>SUM(F173:F173)</f>
        <v>5000</v>
      </c>
      <c r="G172" s="170" t="e">
        <f>#REF!/F172</f>
        <v>#REF!</v>
      </c>
      <c r="H172" s="119"/>
      <c r="I172" s="118">
        <f t="shared" si="13"/>
        <v>26544.56168292521</v>
      </c>
      <c r="J172" s="229">
        <v>200000</v>
      </c>
      <c r="K172" s="225">
        <v>27000</v>
      </c>
      <c r="L172" s="121"/>
      <c r="M172" s="217">
        <v>42</v>
      </c>
      <c r="N172" t="s">
        <v>100</v>
      </c>
      <c r="O172" s="118">
        <f t="shared" si="14"/>
        <v>0</v>
      </c>
      <c r="P172" s="229"/>
      <c r="Q172" s="118">
        <f t="shared" si="16"/>
        <v>0</v>
      </c>
      <c r="R172" s="118">
        <f t="shared" si="15"/>
        <v>0</v>
      </c>
      <c r="S172" s="229"/>
      <c r="T172" s="123" t="e">
        <f t="shared" si="12"/>
        <v>#DIV/0!</v>
      </c>
    </row>
    <row r="173" spans="1:20" ht="15">
      <c r="A173" s="137"/>
      <c r="B173" s="138" t="s">
        <v>189</v>
      </c>
      <c r="C173" s="138"/>
      <c r="D173" s="139"/>
      <c r="E173" s="137"/>
      <c r="F173" s="174">
        <v>5000</v>
      </c>
      <c r="G173" s="166" t="e">
        <f>#REF!/F173</f>
        <v>#REF!</v>
      </c>
      <c r="H173" s="119"/>
      <c r="I173" s="118">
        <f t="shared" si="13"/>
        <v>131528.3031388944</v>
      </c>
      <c r="J173" s="208">
        <f>J174</f>
        <v>991000</v>
      </c>
      <c r="K173" s="209"/>
      <c r="L173" s="121" t="e">
        <f>J173/#REF!</f>
        <v>#REF!</v>
      </c>
      <c r="M173" s="210"/>
      <c r="N173" s="208"/>
      <c r="O173" s="118">
        <f t="shared" si="14"/>
        <v>47116.59698719225</v>
      </c>
      <c r="P173" s="208">
        <f>P174</f>
        <v>355000</v>
      </c>
      <c r="Q173" s="118">
        <f t="shared" si="16"/>
        <v>0.35822401614530774</v>
      </c>
      <c r="R173" s="118">
        <f t="shared" si="15"/>
        <v>47116.59698719225</v>
      </c>
      <c r="S173" s="208">
        <f>S174</f>
        <v>355000</v>
      </c>
      <c r="T173" s="123">
        <f t="shared" si="12"/>
        <v>1</v>
      </c>
    </row>
    <row r="174" spans="1:20" ht="15">
      <c r="A174" s="129"/>
      <c r="B174" s="130"/>
      <c r="C174" s="236" t="s">
        <v>190</v>
      </c>
      <c r="D174" s="237"/>
      <c r="E174" s="129"/>
      <c r="F174" s="207">
        <f>SUM(F175:F175)</f>
        <v>0</v>
      </c>
      <c r="G174" s="185" t="s">
        <v>89</v>
      </c>
      <c r="H174" s="119"/>
      <c r="I174" s="118">
        <f t="shared" si="13"/>
        <v>131528.3031388944</v>
      </c>
      <c r="J174" s="211">
        <v>991000</v>
      </c>
      <c r="K174" s="212"/>
      <c r="L174" s="121" t="e">
        <f>J174/#REF!</f>
        <v>#REF!</v>
      </c>
      <c r="M174" s="213"/>
      <c r="N174" s="211"/>
      <c r="O174" s="118">
        <f t="shared" si="14"/>
        <v>47116.59698719225</v>
      </c>
      <c r="P174" s="211">
        <f>P175+P179+P185+P187+P193+P195+P191+P177</f>
        <v>355000</v>
      </c>
      <c r="Q174" s="118">
        <f t="shared" si="16"/>
        <v>0.35822401614530774</v>
      </c>
      <c r="R174" s="118">
        <f t="shared" si="15"/>
        <v>47116.59698719225</v>
      </c>
      <c r="S174" s="211">
        <f>S175+S179+S185+S187+S193+S195+S191+S177</f>
        <v>355000</v>
      </c>
      <c r="T174" s="123">
        <f t="shared" si="12"/>
        <v>1</v>
      </c>
    </row>
    <row r="175" spans="1:20" ht="15">
      <c r="A175" s="147"/>
      <c r="B175" s="148"/>
      <c r="C175" s="148"/>
      <c r="D175" s="179" t="s">
        <v>191</v>
      </c>
      <c r="E175" s="180"/>
      <c r="F175" s="174">
        <v>0</v>
      </c>
      <c r="G175" s="168" t="s">
        <v>89</v>
      </c>
      <c r="H175" s="119"/>
      <c r="I175" s="118">
        <f t="shared" si="13"/>
        <v>3318.0702103656513</v>
      </c>
      <c r="J175" s="171">
        <v>25000</v>
      </c>
      <c r="K175" s="127">
        <v>3400</v>
      </c>
      <c r="L175" s="121" t="e">
        <f>J175/#REF!</f>
        <v>#REF!</v>
      </c>
      <c r="M175" s="172"/>
      <c r="N175" s="173"/>
      <c r="O175" s="118">
        <f t="shared" si="14"/>
        <v>3318.0702103656513</v>
      </c>
      <c r="P175" s="171">
        <f>SUM(P176)</f>
        <v>25000</v>
      </c>
      <c r="Q175" s="118">
        <f t="shared" si="16"/>
        <v>1</v>
      </c>
      <c r="R175" s="118">
        <f t="shared" si="15"/>
        <v>3318.0702103656513</v>
      </c>
      <c r="S175" s="171">
        <f>SUM(S176)</f>
        <v>25000</v>
      </c>
      <c r="T175" s="123">
        <f t="shared" si="12"/>
        <v>1</v>
      </c>
    </row>
    <row r="176" spans="1:20" ht="15">
      <c r="A176" s="92" t="s">
        <v>102</v>
      </c>
      <c r="B176" s="92"/>
      <c r="C176" s="92"/>
      <c r="D176" s="155">
        <v>323</v>
      </c>
      <c r="E176" s="156" t="s">
        <v>85</v>
      </c>
      <c r="F176" s="207">
        <f>SUM(F177)</f>
        <v>10000</v>
      </c>
      <c r="G176" s="170" t="e">
        <f>#REF!/F176</f>
        <v>#REF!</v>
      </c>
      <c r="H176" s="119"/>
      <c r="I176" s="118">
        <f t="shared" si="13"/>
        <v>3318.0702103656513</v>
      </c>
      <c r="J176" s="30">
        <v>25000</v>
      </c>
      <c r="K176" s="127">
        <v>3400</v>
      </c>
      <c r="L176" s="121" t="e">
        <f>J176/#REF!</f>
        <v>#REF!</v>
      </c>
      <c r="M176" s="157">
        <v>32</v>
      </c>
      <c r="N176" t="s">
        <v>68</v>
      </c>
      <c r="O176" s="118">
        <f t="shared" si="14"/>
        <v>3318.0702103656513</v>
      </c>
      <c r="P176" s="30">
        <v>25000</v>
      </c>
      <c r="Q176" s="118">
        <f t="shared" si="16"/>
        <v>1</v>
      </c>
      <c r="R176" s="118">
        <f t="shared" si="15"/>
        <v>3318.0702103656513</v>
      </c>
      <c r="S176" s="30">
        <v>25000</v>
      </c>
      <c r="T176" s="123">
        <f t="shared" si="12"/>
        <v>1</v>
      </c>
    </row>
    <row r="177" spans="1:20" ht="15">
      <c r="A177" s="147"/>
      <c r="B177" s="148"/>
      <c r="C177" s="148"/>
      <c r="D177" s="179" t="s">
        <v>192</v>
      </c>
      <c r="E177" s="180"/>
      <c r="F177" s="174">
        <v>10000</v>
      </c>
      <c r="G177" s="166" t="e">
        <f>#REF!/F177</f>
        <v>#REF!</v>
      </c>
      <c r="H177" s="119"/>
      <c r="I177" s="118">
        <f t="shared" si="13"/>
        <v>6636.140420731303</v>
      </c>
      <c r="J177" s="171">
        <v>50000</v>
      </c>
      <c r="K177" s="127">
        <v>6500</v>
      </c>
      <c r="L177" s="121"/>
      <c r="M177" s="172"/>
      <c r="N177" s="173"/>
      <c r="O177" s="118">
        <f t="shared" si="14"/>
        <v>1327.2280841462605</v>
      </c>
      <c r="P177" s="171">
        <f>SUM(P178)</f>
        <v>10000</v>
      </c>
      <c r="Q177" s="118">
        <f t="shared" si="16"/>
        <v>0.2</v>
      </c>
      <c r="R177" s="118">
        <f t="shared" si="15"/>
        <v>1327.2280841462605</v>
      </c>
      <c r="S177" s="171">
        <f>SUM(S178)</f>
        <v>10000</v>
      </c>
      <c r="T177" s="123">
        <f t="shared" si="12"/>
        <v>1</v>
      </c>
    </row>
    <row r="178" spans="1:20" ht="15">
      <c r="A178" s="92" t="s">
        <v>102</v>
      </c>
      <c r="B178" s="92"/>
      <c r="C178" s="92"/>
      <c r="D178" s="155">
        <v>323</v>
      </c>
      <c r="E178" s="156" t="s">
        <v>85</v>
      </c>
      <c r="F178" s="207">
        <f>SUM(F179)</f>
        <v>10000</v>
      </c>
      <c r="G178" s="170" t="e">
        <f>#REF!/F178</f>
        <v>#REF!</v>
      </c>
      <c r="H178" s="119"/>
      <c r="I178" s="118">
        <f t="shared" si="13"/>
        <v>6636.140420731303</v>
      </c>
      <c r="J178" s="30">
        <v>50000</v>
      </c>
      <c r="K178" s="127">
        <v>6500</v>
      </c>
      <c r="L178" s="121"/>
      <c r="M178" s="157">
        <v>32</v>
      </c>
      <c r="N178" t="s">
        <v>68</v>
      </c>
      <c r="O178" s="118">
        <f t="shared" si="14"/>
        <v>1327.2280841462605</v>
      </c>
      <c r="P178" s="30">
        <v>10000</v>
      </c>
      <c r="Q178" s="118">
        <f t="shared" si="16"/>
        <v>0.2</v>
      </c>
      <c r="R178" s="118">
        <f t="shared" si="15"/>
        <v>1327.2280841462605</v>
      </c>
      <c r="S178" s="30">
        <v>10000</v>
      </c>
      <c r="T178" s="123">
        <f t="shared" si="12"/>
        <v>1</v>
      </c>
    </row>
    <row r="179" spans="1:24" s="200" customFormat="1" ht="24" customHeight="1">
      <c r="A179" s="149"/>
      <c r="B179" s="149"/>
      <c r="C179" s="149"/>
      <c r="D179" s="179" t="s">
        <v>193</v>
      </c>
      <c r="E179" s="180"/>
      <c r="F179" s="219">
        <v>10000</v>
      </c>
      <c r="G179" s="166" t="e">
        <f>#REF!/F179</f>
        <v>#REF!</v>
      </c>
      <c r="H179" s="119"/>
      <c r="I179" s="118">
        <f t="shared" si="13"/>
        <v>1327.2280841462605</v>
      </c>
      <c r="J179" s="171">
        <v>10000</v>
      </c>
      <c r="K179" s="127">
        <v>1400</v>
      </c>
      <c r="L179" s="121"/>
      <c r="M179" s="214"/>
      <c r="N179" s="215"/>
      <c r="O179" s="118">
        <f t="shared" si="14"/>
        <v>1327.2280841462605</v>
      </c>
      <c r="P179" s="171">
        <f>P180</f>
        <v>10000</v>
      </c>
      <c r="Q179" s="118">
        <f t="shared" si="16"/>
        <v>1</v>
      </c>
      <c r="R179" s="118">
        <f t="shared" si="15"/>
        <v>1327.2280841462605</v>
      </c>
      <c r="S179" s="171">
        <f>S180</f>
        <v>10000</v>
      </c>
      <c r="T179" s="123">
        <f t="shared" si="12"/>
        <v>1</v>
      </c>
      <c r="W179" s="201"/>
      <c r="X179" s="201"/>
    </row>
    <row r="180" spans="1:20" ht="15">
      <c r="A180" s="92" t="s">
        <v>102</v>
      </c>
      <c r="B180" s="92"/>
      <c r="C180" s="92"/>
      <c r="D180" s="155">
        <v>412</v>
      </c>
      <c r="E180" s="156" t="s">
        <v>194</v>
      </c>
      <c r="F180" s="207" t="e">
        <f>SUM(#REF!)</f>
        <v>#REF!</v>
      </c>
      <c r="G180" s="170" t="e">
        <f>#REF!/F180</f>
        <v>#REF!</v>
      </c>
      <c r="H180" s="119"/>
      <c r="I180" s="118">
        <f t="shared" si="13"/>
        <v>1327.2280841462605</v>
      </c>
      <c r="J180" s="30">
        <v>10000</v>
      </c>
      <c r="K180" s="127">
        <v>1400</v>
      </c>
      <c r="L180" s="121"/>
      <c r="M180" s="157">
        <v>42</v>
      </c>
      <c r="N180" t="s">
        <v>100</v>
      </c>
      <c r="O180" s="118">
        <f t="shared" si="14"/>
        <v>1327.2280841462605</v>
      </c>
      <c r="P180" s="30">
        <v>10000</v>
      </c>
      <c r="Q180" s="118">
        <f t="shared" si="16"/>
        <v>1</v>
      </c>
      <c r="R180" s="118">
        <f t="shared" si="15"/>
        <v>1327.2280841462605</v>
      </c>
      <c r="S180" s="30">
        <v>10000</v>
      </c>
      <c r="T180" s="123">
        <f t="shared" si="12"/>
        <v>1</v>
      </c>
    </row>
    <row r="181" spans="1:20" ht="15">
      <c r="A181" s="149"/>
      <c r="B181" s="149"/>
      <c r="C181" s="149"/>
      <c r="D181" s="179" t="s">
        <v>195</v>
      </c>
      <c r="E181" s="180"/>
      <c r="F181" s="174">
        <v>100000</v>
      </c>
      <c r="G181" s="166">
        <v>0</v>
      </c>
      <c r="H181" s="119"/>
      <c r="I181" s="118">
        <f t="shared" si="13"/>
        <v>19112.08441170615</v>
      </c>
      <c r="J181" s="171">
        <v>144000</v>
      </c>
      <c r="L181" s="121" t="e">
        <f>J181/#REF!</f>
        <v>#REF!</v>
      </c>
      <c r="M181" s="214"/>
      <c r="N181" s="215"/>
      <c r="O181" s="118">
        <f t="shared" si="14"/>
        <v>0</v>
      </c>
      <c r="P181" s="171">
        <f>P182</f>
        <v>0</v>
      </c>
      <c r="Q181" s="118">
        <f t="shared" si="16"/>
        <v>0</v>
      </c>
      <c r="R181" s="118">
        <f t="shared" si="15"/>
        <v>0</v>
      </c>
      <c r="S181" s="171">
        <f>S182</f>
        <v>0</v>
      </c>
      <c r="T181" s="123" t="e">
        <f t="shared" si="12"/>
        <v>#DIV/0!</v>
      </c>
    </row>
    <row r="182" spans="1:20" ht="15">
      <c r="A182" s="192"/>
      <c r="B182" s="192"/>
      <c r="C182" s="192"/>
      <c r="D182" s="194">
        <v>38</v>
      </c>
      <c r="E182" s="195" t="s">
        <v>196</v>
      </c>
      <c r="F182" s="207"/>
      <c r="G182" s="238"/>
      <c r="H182" s="119"/>
      <c r="I182" s="118">
        <f t="shared" si="13"/>
        <v>19112.08441170615</v>
      </c>
      <c r="J182" s="229">
        <v>144000</v>
      </c>
      <c r="K182" s="225"/>
      <c r="L182" s="121"/>
      <c r="M182" s="217"/>
      <c r="N182" s="218"/>
      <c r="O182" s="118">
        <f t="shared" si="14"/>
        <v>0</v>
      </c>
      <c r="P182" s="229"/>
      <c r="Q182" s="118">
        <f t="shared" si="16"/>
        <v>0</v>
      </c>
      <c r="R182" s="118">
        <f t="shared" si="15"/>
        <v>0</v>
      </c>
      <c r="S182" s="229"/>
      <c r="T182" s="123" t="e">
        <f t="shared" si="12"/>
        <v>#DIV/0!</v>
      </c>
    </row>
    <row r="183" spans="1:20" ht="15">
      <c r="A183" s="149"/>
      <c r="B183" s="149"/>
      <c r="C183" s="149"/>
      <c r="D183" s="179" t="s">
        <v>197</v>
      </c>
      <c r="E183" s="180"/>
      <c r="F183" s="174">
        <v>100000</v>
      </c>
      <c r="G183" s="166">
        <v>0</v>
      </c>
      <c r="H183" s="119"/>
      <c r="I183" s="118">
        <f t="shared" si="13"/>
        <v>4645.298294511912</v>
      </c>
      <c r="J183" s="171">
        <v>35000</v>
      </c>
      <c r="K183" s="127">
        <v>5000</v>
      </c>
      <c r="L183" s="121" t="e">
        <f>J183/#REF!</f>
        <v>#REF!</v>
      </c>
      <c r="M183" s="214"/>
      <c r="N183" s="215"/>
      <c r="O183" s="118">
        <f t="shared" si="14"/>
        <v>2919.901785121773</v>
      </c>
      <c r="P183" s="171">
        <v>22000</v>
      </c>
      <c r="Q183" s="118">
        <f t="shared" si="16"/>
        <v>0.6285714285714286</v>
      </c>
      <c r="R183" s="118">
        <f t="shared" si="15"/>
        <v>2919.901785121773</v>
      </c>
      <c r="S183" s="171">
        <v>22000</v>
      </c>
      <c r="T183" s="123">
        <f t="shared" si="12"/>
        <v>1</v>
      </c>
    </row>
    <row r="184" spans="1:20" ht="15">
      <c r="A184" s="192"/>
      <c r="B184" s="192"/>
      <c r="C184" s="192"/>
      <c r="D184" s="194">
        <v>38</v>
      </c>
      <c r="E184" s="195" t="s">
        <v>196</v>
      </c>
      <c r="F184" s="207"/>
      <c r="G184" s="238"/>
      <c r="H184" s="119"/>
      <c r="I184" s="118">
        <f t="shared" si="13"/>
        <v>4645.298294511912</v>
      </c>
      <c r="J184" s="229">
        <v>35000</v>
      </c>
      <c r="K184" s="225">
        <v>5000</v>
      </c>
      <c r="L184" s="121"/>
      <c r="M184" s="217"/>
      <c r="N184" s="218"/>
      <c r="O184" s="118">
        <f t="shared" si="14"/>
        <v>2919.901785121773</v>
      </c>
      <c r="P184" s="229">
        <v>22000</v>
      </c>
      <c r="Q184" s="118">
        <f t="shared" si="16"/>
        <v>0.6285714285714286</v>
      </c>
      <c r="R184" s="118">
        <f t="shared" si="15"/>
        <v>2919.901785121773</v>
      </c>
      <c r="S184" s="229">
        <v>22000</v>
      </c>
      <c r="T184" s="123">
        <f t="shared" si="12"/>
        <v>1</v>
      </c>
    </row>
    <row r="185" spans="1:20" ht="15">
      <c r="A185" s="149"/>
      <c r="B185" s="149"/>
      <c r="C185" s="149"/>
      <c r="D185" s="179" t="s">
        <v>198</v>
      </c>
      <c r="E185" s="180"/>
      <c r="F185" s="174">
        <v>100000</v>
      </c>
      <c r="G185" s="166">
        <v>0</v>
      </c>
      <c r="H185" s="119"/>
      <c r="I185" s="118">
        <f t="shared" si="13"/>
        <v>6636.140420731303</v>
      </c>
      <c r="J185" s="171">
        <v>50000</v>
      </c>
      <c r="K185" s="127">
        <v>7000</v>
      </c>
      <c r="L185" s="121" t="e">
        <f>J185/#REF!</f>
        <v>#REF!</v>
      </c>
      <c r="M185" s="214"/>
      <c r="N185" s="215"/>
      <c r="O185" s="118">
        <f t="shared" si="14"/>
        <v>14599.508925608865</v>
      </c>
      <c r="P185" s="171">
        <f>P186</f>
        <v>110000</v>
      </c>
      <c r="Q185" s="118">
        <f t="shared" si="16"/>
        <v>2.2</v>
      </c>
      <c r="R185" s="118">
        <f t="shared" si="15"/>
        <v>14599.508925608865</v>
      </c>
      <c r="S185" s="171">
        <f>S186</f>
        <v>110000</v>
      </c>
      <c r="T185" s="123">
        <f t="shared" si="12"/>
        <v>1</v>
      </c>
    </row>
    <row r="186" spans="1:20" ht="15">
      <c r="A186" s="92" t="s">
        <v>102</v>
      </c>
      <c r="B186" s="92"/>
      <c r="C186" s="92"/>
      <c r="D186" s="155">
        <v>323</v>
      </c>
      <c r="E186" s="156" t="s">
        <v>85</v>
      </c>
      <c r="F186" s="207">
        <f>SUM(F187)</f>
        <v>0</v>
      </c>
      <c r="G186" s="238">
        <f>SUM(G187)</f>
        <v>0</v>
      </c>
      <c r="H186" s="119"/>
      <c r="I186" s="118">
        <f t="shared" si="13"/>
        <v>6636.140420731303</v>
      </c>
      <c r="J186" s="30">
        <v>50000</v>
      </c>
      <c r="K186" s="127">
        <v>7000</v>
      </c>
      <c r="L186" s="121" t="e">
        <f>J186/#REF!</f>
        <v>#REF!</v>
      </c>
      <c r="M186" s="157">
        <v>32</v>
      </c>
      <c r="N186" t="s">
        <v>68</v>
      </c>
      <c r="O186" s="118">
        <f t="shared" si="14"/>
        <v>14599.508925608865</v>
      </c>
      <c r="P186" s="30">
        <v>110000</v>
      </c>
      <c r="Q186" s="118">
        <f t="shared" si="16"/>
        <v>2.2</v>
      </c>
      <c r="R186" s="118">
        <f t="shared" si="15"/>
        <v>14599.508925608865</v>
      </c>
      <c r="S186" s="30">
        <v>110000</v>
      </c>
      <c r="T186" s="123">
        <f t="shared" si="12"/>
        <v>1</v>
      </c>
    </row>
    <row r="187" spans="1:20" ht="15">
      <c r="A187" s="147"/>
      <c r="B187" s="148"/>
      <c r="C187" s="148"/>
      <c r="D187" s="179" t="s">
        <v>199</v>
      </c>
      <c r="E187" s="180"/>
      <c r="F187" s="174">
        <v>0</v>
      </c>
      <c r="G187" s="166">
        <v>0</v>
      </c>
      <c r="H187" s="119"/>
      <c r="I187" s="118">
        <f t="shared" si="13"/>
        <v>13272.280841462605</v>
      </c>
      <c r="J187" s="171">
        <v>100000</v>
      </c>
      <c r="K187" s="127">
        <v>13300</v>
      </c>
      <c r="L187" s="121" t="e">
        <f>J187/#REF!</f>
        <v>#REF!</v>
      </c>
      <c r="M187" s="214"/>
      <c r="N187" s="171"/>
      <c r="O187" s="118">
        <f t="shared" si="14"/>
        <v>13272.280841462605</v>
      </c>
      <c r="P187" s="171">
        <f>SUM(P188)</f>
        <v>100000</v>
      </c>
      <c r="Q187" s="118">
        <f t="shared" si="16"/>
        <v>1</v>
      </c>
      <c r="R187" s="118">
        <f t="shared" si="15"/>
        <v>13272.280841462605</v>
      </c>
      <c r="S187" s="171">
        <f>SUM(S188)</f>
        <v>100000</v>
      </c>
      <c r="T187" s="123">
        <f t="shared" si="12"/>
        <v>1</v>
      </c>
    </row>
    <row r="188" spans="1:20" ht="15">
      <c r="A188" s="92" t="s">
        <v>102</v>
      </c>
      <c r="B188" s="92"/>
      <c r="C188" s="92"/>
      <c r="D188" s="155">
        <v>363</v>
      </c>
      <c r="E188" s="156" t="s">
        <v>200</v>
      </c>
      <c r="F188" s="207">
        <f>SUM(F191)</f>
        <v>0</v>
      </c>
      <c r="G188" s="238">
        <f>SUM(G191)</f>
        <v>0</v>
      </c>
      <c r="H188" s="119"/>
      <c r="I188" s="118">
        <f t="shared" si="13"/>
        <v>13272.280841462605</v>
      </c>
      <c r="J188" s="30">
        <v>100000</v>
      </c>
      <c r="K188" s="127">
        <v>13300</v>
      </c>
      <c r="L188" s="121" t="e">
        <f>J188/#REF!</f>
        <v>#REF!</v>
      </c>
      <c r="M188" s="157">
        <v>36</v>
      </c>
      <c r="N188" t="s">
        <v>200</v>
      </c>
      <c r="O188" s="118">
        <f t="shared" si="14"/>
        <v>13272.280841462605</v>
      </c>
      <c r="P188" s="30">
        <v>100000</v>
      </c>
      <c r="Q188" s="118">
        <f t="shared" si="16"/>
        <v>1</v>
      </c>
      <c r="R188" s="118">
        <f t="shared" si="15"/>
        <v>13272.280841462605</v>
      </c>
      <c r="S188" s="30">
        <v>100000</v>
      </c>
      <c r="T188" s="123">
        <f t="shared" si="12"/>
        <v>1</v>
      </c>
    </row>
    <row r="189" spans="1:20" ht="15">
      <c r="A189" s="147"/>
      <c r="B189" s="148"/>
      <c r="C189" s="148"/>
      <c r="D189" s="179" t="s">
        <v>201</v>
      </c>
      <c r="E189" s="180"/>
      <c r="F189" s="174">
        <v>0</v>
      </c>
      <c r="G189" s="166">
        <v>0</v>
      </c>
      <c r="H189" s="119"/>
      <c r="I189" s="118">
        <f t="shared" si="13"/>
        <v>18581.193178047648</v>
      </c>
      <c r="J189" s="171">
        <v>140000</v>
      </c>
      <c r="K189" s="127">
        <v>18500</v>
      </c>
      <c r="L189" s="121"/>
      <c r="M189" s="214"/>
      <c r="N189" s="171"/>
      <c r="O189" s="118">
        <f t="shared" si="14"/>
        <v>0</v>
      </c>
      <c r="P189" s="171">
        <f>SUM(P190)</f>
        <v>0</v>
      </c>
      <c r="Q189" s="118">
        <f t="shared" si="16"/>
        <v>0</v>
      </c>
      <c r="R189" s="118">
        <f t="shared" si="15"/>
        <v>0</v>
      </c>
      <c r="S189" s="171">
        <f>SUM(S190)</f>
        <v>0</v>
      </c>
      <c r="T189" s="123" t="e">
        <f t="shared" si="12"/>
        <v>#DIV/0!</v>
      </c>
    </row>
    <row r="190" spans="1:20" ht="15">
      <c r="A190" s="92"/>
      <c r="B190" s="92"/>
      <c r="C190" s="92"/>
      <c r="D190" s="155">
        <v>363</v>
      </c>
      <c r="E190" s="156" t="s">
        <v>200</v>
      </c>
      <c r="F190" s="207"/>
      <c r="G190" s="238"/>
      <c r="H190" s="119"/>
      <c r="I190" s="118">
        <f t="shared" si="13"/>
        <v>18581.193178047648</v>
      </c>
      <c r="J190" s="30">
        <v>140000</v>
      </c>
      <c r="K190" s="127">
        <v>18500</v>
      </c>
      <c r="L190" s="121"/>
      <c r="O190" s="118">
        <f t="shared" si="14"/>
        <v>0</v>
      </c>
      <c r="Q190" s="118">
        <f t="shared" si="16"/>
        <v>0</v>
      </c>
      <c r="R190" s="118">
        <f t="shared" si="15"/>
        <v>0</v>
      </c>
      <c r="T190" s="123" t="e">
        <f t="shared" si="12"/>
        <v>#DIV/0!</v>
      </c>
    </row>
    <row r="191" spans="1:20" ht="15">
      <c r="A191" s="147"/>
      <c r="B191" s="148"/>
      <c r="C191" s="148"/>
      <c r="D191" s="179" t="s">
        <v>202</v>
      </c>
      <c r="E191" s="180"/>
      <c r="F191" s="174">
        <v>0</v>
      </c>
      <c r="G191" s="166">
        <v>0</v>
      </c>
      <c r="H191" s="119"/>
      <c r="I191" s="118">
        <f t="shared" si="13"/>
        <v>1327.2280841462605</v>
      </c>
      <c r="J191" s="171">
        <v>10000</v>
      </c>
      <c r="K191" s="127">
        <v>1400</v>
      </c>
      <c r="L191" s="121"/>
      <c r="M191" s="214"/>
      <c r="N191" s="171"/>
      <c r="O191" s="118">
        <f t="shared" si="14"/>
        <v>0</v>
      </c>
      <c r="P191" s="171">
        <f>SUM(P192)</f>
        <v>0</v>
      </c>
      <c r="Q191" s="118">
        <f t="shared" si="16"/>
        <v>0</v>
      </c>
      <c r="R191" s="118">
        <f t="shared" si="15"/>
        <v>0</v>
      </c>
      <c r="S191" s="171">
        <f>SUM(S192)</f>
        <v>0</v>
      </c>
      <c r="T191" s="123" t="e">
        <f t="shared" si="12"/>
        <v>#DIV/0!</v>
      </c>
    </row>
    <row r="192" spans="1:20" ht="15">
      <c r="A192" s="92" t="s">
        <v>102</v>
      </c>
      <c r="B192" s="92"/>
      <c r="C192" s="92"/>
      <c r="D192" s="194">
        <v>426</v>
      </c>
      <c r="E192" s="195" t="s">
        <v>130</v>
      </c>
      <c r="F192" s="207" t="e">
        <f>SUM(#REF!)</f>
        <v>#REF!</v>
      </c>
      <c r="G192" s="238" t="e">
        <f>SUM(#REF!)</f>
        <v>#REF!</v>
      </c>
      <c r="H192" s="119"/>
      <c r="I192" s="118">
        <f t="shared" si="13"/>
        <v>1327.2280841462605</v>
      </c>
      <c r="J192" s="30">
        <v>10000</v>
      </c>
      <c r="K192" s="127">
        <v>1400</v>
      </c>
      <c r="L192" s="121"/>
      <c r="M192" s="157">
        <v>42</v>
      </c>
      <c r="N192" t="s">
        <v>100</v>
      </c>
      <c r="O192" s="118">
        <f t="shared" si="14"/>
        <v>0</v>
      </c>
      <c r="P192" s="30">
        <v>0</v>
      </c>
      <c r="Q192" s="118">
        <f t="shared" si="16"/>
        <v>0</v>
      </c>
      <c r="R192" s="118">
        <f t="shared" si="15"/>
        <v>0</v>
      </c>
      <c r="S192" s="30">
        <v>0</v>
      </c>
      <c r="T192" s="123" t="e">
        <f t="shared" si="12"/>
        <v>#DIV/0!</v>
      </c>
    </row>
    <row r="193" spans="1:20" ht="15">
      <c r="A193" s="147"/>
      <c r="B193" s="148"/>
      <c r="C193" s="148"/>
      <c r="D193" s="179" t="s">
        <v>203</v>
      </c>
      <c r="E193" s="180"/>
      <c r="F193" s="174"/>
      <c r="G193" s="166">
        <v>0</v>
      </c>
      <c r="H193" s="119"/>
      <c r="I193" s="118">
        <f t="shared" si="13"/>
        <v>15936.249253434202</v>
      </c>
      <c r="J193" s="171">
        <v>120071.67</v>
      </c>
      <c r="K193" s="127">
        <v>16000</v>
      </c>
      <c r="L193" s="121" t="e">
        <f>J193/#REF!</f>
        <v>#REF!</v>
      </c>
      <c r="M193" s="214"/>
      <c r="N193" s="171"/>
      <c r="O193" s="118">
        <f t="shared" si="14"/>
        <v>13272.280841462605</v>
      </c>
      <c r="P193" s="171">
        <f>SUM(P194)</f>
        <v>100000</v>
      </c>
      <c r="Q193" s="118">
        <f t="shared" si="16"/>
        <v>0.8328359220788717</v>
      </c>
      <c r="R193" s="118">
        <f t="shared" si="15"/>
        <v>13272.280841462605</v>
      </c>
      <c r="S193" s="171">
        <f>SUM(S194)</f>
        <v>100000</v>
      </c>
      <c r="T193" s="123">
        <f t="shared" si="12"/>
        <v>1</v>
      </c>
    </row>
    <row r="194" spans="1:20" ht="15">
      <c r="A194" s="92" t="s">
        <v>102</v>
      </c>
      <c r="B194" s="92"/>
      <c r="C194" s="92"/>
      <c r="D194" s="155">
        <v>422</v>
      </c>
      <c r="E194" s="156" t="s">
        <v>99</v>
      </c>
      <c r="F194" s="203" t="e">
        <f>F195+F212+F216</f>
        <v>#REF!</v>
      </c>
      <c r="G194" s="228" t="e">
        <f>#REF!/F194</f>
        <v>#REF!</v>
      </c>
      <c r="H194" s="119"/>
      <c r="I194" s="118">
        <f t="shared" si="13"/>
        <v>15936.249253434202</v>
      </c>
      <c r="J194" s="30">
        <v>120071.67</v>
      </c>
      <c r="K194" s="127">
        <v>16000</v>
      </c>
      <c r="L194" s="121" t="e">
        <f>J194/#REF!</f>
        <v>#REF!</v>
      </c>
      <c r="M194" s="157">
        <v>42</v>
      </c>
      <c r="N194" t="s">
        <v>100</v>
      </c>
      <c r="O194" s="118">
        <f t="shared" si="14"/>
        <v>13272.280841462605</v>
      </c>
      <c r="P194" s="30">
        <v>100000</v>
      </c>
      <c r="Q194" s="118">
        <f t="shared" si="16"/>
        <v>0.8328359220788717</v>
      </c>
      <c r="R194" s="118">
        <f t="shared" si="15"/>
        <v>13272.280841462605</v>
      </c>
      <c r="S194" s="30">
        <v>100000</v>
      </c>
      <c r="T194" s="123">
        <f t="shared" si="12"/>
        <v>1</v>
      </c>
    </row>
    <row r="195" spans="1:20" ht="15">
      <c r="A195" s="147"/>
      <c r="B195" s="148"/>
      <c r="C195" s="148"/>
      <c r="D195" s="179" t="s">
        <v>204</v>
      </c>
      <c r="E195" s="180"/>
      <c r="F195" s="205" t="e">
        <f>F196+F202+F204+F200+#REF!+F208+F198</f>
        <v>#REF!</v>
      </c>
      <c r="G195" s="230" t="e">
        <f>#REF!/F195</f>
        <v>#REF!</v>
      </c>
      <c r="H195" s="119"/>
      <c r="I195" s="118">
        <f t="shared" si="13"/>
        <v>6636.140420731303</v>
      </c>
      <c r="J195" s="171">
        <v>50000</v>
      </c>
      <c r="K195" s="127">
        <v>6600</v>
      </c>
      <c r="L195" s="121"/>
      <c r="M195" s="214"/>
      <c r="N195" s="171"/>
      <c r="O195" s="118">
        <f t="shared" si="14"/>
        <v>0</v>
      </c>
      <c r="P195" s="171">
        <f>SUM(P196)</f>
        <v>0</v>
      </c>
      <c r="Q195" s="118">
        <f t="shared" si="16"/>
        <v>0</v>
      </c>
      <c r="R195" s="118">
        <f t="shared" si="15"/>
        <v>0</v>
      </c>
      <c r="S195" s="171">
        <f>SUM(S196)</f>
        <v>0</v>
      </c>
      <c r="T195" s="123" t="e">
        <f t="shared" si="12"/>
        <v>#DIV/0!</v>
      </c>
    </row>
    <row r="196" spans="1:20" ht="15">
      <c r="A196" s="92" t="s">
        <v>102</v>
      </c>
      <c r="B196" s="92"/>
      <c r="C196" s="92"/>
      <c r="D196" s="155">
        <v>412</v>
      </c>
      <c r="E196" s="156" t="s">
        <v>205</v>
      </c>
      <c r="F196" s="207">
        <f>F197</f>
        <v>30000</v>
      </c>
      <c r="G196" s="170" t="e">
        <f>#REF!/F196</f>
        <v>#REF!</v>
      </c>
      <c r="H196" s="119"/>
      <c r="I196" s="118">
        <f t="shared" si="13"/>
        <v>6636.140420731303</v>
      </c>
      <c r="J196" s="30">
        <v>50000</v>
      </c>
      <c r="K196" s="127">
        <v>6600</v>
      </c>
      <c r="L196" s="121"/>
      <c r="M196" s="157">
        <v>41</v>
      </c>
      <c r="N196" t="s">
        <v>171</v>
      </c>
      <c r="O196" s="118">
        <f t="shared" si="14"/>
        <v>0</v>
      </c>
      <c r="P196" s="30">
        <v>0</v>
      </c>
      <c r="Q196" s="118">
        <f t="shared" si="16"/>
        <v>0</v>
      </c>
      <c r="R196" s="118">
        <f t="shared" si="15"/>
        <v>0</v>
      </c>
      <c r="S196" s="30">
        <v>0</v>
      </c>
      <c r="T196" s="123" t="e">
        <f t="shared" si="12"/>
        <v>#DIV/0!</v>
      </c>
    </row>
    <row r="197" spans="1:20" ht="15">
      <c r="A197" s="137"/>
      <c r="B197" s="138" t="s">
        <v>206</v>
      </c>
      <c r="C197" s="138"/>
      <c r="D197" s="139"/>
      <c r="E197" s="137"/>
      <c r="F197" s="174">
        <v>30000</v>
      </c>
      <c r="G197" s="166" t="e">
        <f>#REF!/F197</f>
        <v>#REF!</v>
      </c>
      <c r="H197" s="119"/>
      <c r="I197" s="118">
        <f t="shared" si="13"/>
        <v>65034.17612316676</v>
      </c>
      <c r="J197" s="208">
        <f>J198+J213+J217</f>
        <v>490000</v>
      </c>
      <c r="K197" s="209"/>
      <c r="L197" s="121" t="e">
        <f>J197/#REF!</f>
        <v>#REF!</v>
      </c>
      <c r="M197" s="210"/>
      <c r="N197" s="208"/>
      <c r="O197" s="118">
        <f t="shared" si="14"/>
        <v>58421.925807950094</v>
      </c>
      <c r="P197" s="208">
        <f>P198+P213+P217</f>
        <v>440180</v>
      </c>
      <c r="Q197" s="118">
        <f t="shared" si="16"/>
        <v>0.8983265306122449</v>
      </c>
      <c r="R197" s="118">
        <f t="shared" si="15"/>
        <v>65034.17612316676</v>
      </c>
      <c r="S197" s="208">
        <f>S198+S213+S217</f>
        <v>490000</v>
      </c>
      <c r="T197" s="123">
        <f t="shared" si="12"/>
        <v>1.1131809714207823</v>
      </c>
    </row>
    <row r="198" spans="1:20" ht="15">
      <c r="A198" s="129"/>
      <c r="B198" s="130"/>
      <c r="C198" s="130" t="s">
        <v>207</v>
      </c>
      <c r="D198" s="131"/>
      <c r="E198" s="129"/>
      <c r="F198" s="207"/>
      <c r="G198" s="205" t="e">
        <f>G199+G201+G203+G205+G207+G211</f>
        <v>#REF!</v>
      </c>
      <c r="H198" s="119"/>
      <c r="I198" s="118">
        <f t="shared" si="13"/>
        <v>42471.298692680335</v>
      </c>
      <c r="J198" s="211">
        <f>J199+J201+J203+J205+J207+J209+J211</f>
        <v>320000</v>
      </c>
      <c r="K198" s="212">
        <f>K199+K201+K203+K205+K207+K209+K211</f>
        <v>42800</v>
      </c>
      <c r="L198" s="121" t="e">
        <f>J198/#REF!</f>
        <v>#REF!</v>
      </c>
      <c r="M198" s="213"/>
      <c r="N198" s="211"/>
      <c r="O198" s="118">
        <f t="shared" si="14"/>
        <v>42495.18879819497</v>
      </c>
      <c r="P198" s="211">
        <f>P199+P201+P203+P205+P207+P209+P211</f>
        <v>320180</v>
      </c>
      <c r="Q198" s="118">
        <f t="shared" si="16"/>
        <v>1.0005625</v>
      </c>
      <c r="R198" s="118">
        <f t="shared" si="15"/>
        <v>49107.43911341164</v>
      </c>
      <c r="S198" s="211">
        <f>S199+S201+S203+S205+S207+S209+S211+S214</f>
        <v>370000</v>
      </c>
      <c r="T198" s="123">
        <f t="shared" si="12"/>
        <v>1.1555999750140546</v>
      </c>
    </row>
    <row r="199" spans="1:20" ht="15">
      <c r="A199" s="147"/>
      <c r="B199" s="148"/>
      <c r="C199" s="148"/>
      <c r="D199" s="149" t="s">
        <v>208</v>
      </c>
      <c r="E199" s="147"/>
      <c r="F199" s="174"/>
      <c r="G199" s="207" t="e">
        <f>SUM(G200:G200)</f>
        <v>#REF!</v>
      </c>
      <c r="H199" s="119"/>
      <c r="I199" s="118">
        <f t="shared" si="13"/>
        <v>5308.912336585042</v>
      </c>
      <c r="J199" s="171">
        <v>40000</v>
      </c>
      <c r="K199" s="127">
        <v>5400</v>
      </c>
      <c r="L199" s="121" t="e">
        <f>J199/#REF!</f>
        <v>#REF!</v>
      </c>
      <c r="M199" s="172"/>
      <c r="N199" s="173"/>
      <c r="O199" s="118">
        <f t="shared" si="14"/>
        <v>7963.368504877562</v>
      </c>
      <c r="P199" s="171">
        <f>SUM(P200)</f>
        <v>60000</v>
      </c>
      <c r="Q199" s="118">
        <f t="shared" si="16"/>
        <v>1.5</v>
      </c>
      <c r="R199" s="118">
        <f t="shared" si="15"/>
        <v>7963.368504877562</v>
      </c>
      <c r="S199" s="171">
        <f>SUM(S200)</f>
        <v>60000</v>
      </c>
      <c r="T199" s="123">
        <f t="shared" si="12"/>
        <v>1</v>
      </c>
    </row>
    <row r="200" spans="1:20" ht="15">
      <c r="A200" s="92" t="s">
        <v>102</v>
      </c>
      <c r="B200" s="92"/>
      <c r="D200" s="155" t="s">
        <v>122</v>
      </c>
      <c r="E200" s="156" t="s">
        <v>110</v>
      </c>
      <c r="F200" s="207">
        <f>SUM(F201:F201)</f>
        <v>20000</v>
      </c>
      <c r="G200" s="185" t="e">
        <f>G201</f>
        <v>#REF!</v>
      </c>
      <c r="H200" s="119"/>
      <c r="I200" s="118">
        <f t="shared" si="13"/>
        <v>5308.912336585042</v>
      </c>
      <c r="J200" s="174">
        <v>40000</v>
      </c>
      <c r="K200" s="187">
        <v>5400</v>
      </c>
      <c r="L200" s="121" t="e">
        <f>J200/#REF!</f>
        <v>#REF!</v>
      </c>
      <c r="M200" s="157">
        <v>38</v>
      </c>
      <c r="N200" t="s">
        <v>111</v>
      </c>
      <c r="O200" s="118">
        <f t="shared" si="14"/>
        <v>7963.368504877562</v>
      </c>
      <c r="P200" s="174">
        <v>60000</v>
      </c>
      <c r="Q200" s="118">
        <f t="shared" si="16"/>
        <v>1.5</v>
      </c>
      <c r="R200" s="118">
        <f t="shared" si="15"/>
        <v>7963.368504877562</v>
      </c>
      <c r="S200" s="174">
        <v>60000</v>
      </c>
      <c r="T200" s="123">
        <f t="shared" si="12"/>
        <v>1</v>
      </c>
    </row>
    <row r="201" spans="1:20" ht="15">
      <c r="A201" s="147"/>
      <c r="B201" s="148"/>
      <c r="C201" s="148"/>
      <c r="D201" s="149" t="s">
        <v>209</v>
      </c>
      <c r="E201" s="147"/>
      <c r="F201" s="174">
        <v>20000</v>
      </c>
      <c r="G201" s="168" t="e">
        <f>#REF!/F201</f>
        <v>#REF!</v>
      </c>
      <c r="H201" s="119"/>
      <c r="I201" s="118">
        <f t="shared" si="13"/>
        <v>1327.2280841462605</v>
      </c>
      <c r="J201" s="207">
        <v>10000</v>
      </c>
      <c r="K201" s="256">
        <v>1400</v>
      </c>
      <c r="L201" s="121"/>
      <c r="M201" s="257"/>
      <c r="N201" s="184"/>
      <c r="O201" s="118">
        <f t="shared" si="14"/>
        <v>0</v>
      </c>
      <c r="P201" s="207">
        <v>0</v>
      </c>
      <c r="Q201" s="118">
        <f t="shared" si="16"/>
        <v>0</v>
      </c>
      <c r="R201" s="118">
        <f t="shared" si="15"/>
        <v>0</v>
      </c>
      <c r="S201" s="207">
        <v>0</v>
      </c>
      <c r="T201" s="123" t="e">
        <f t="shared" si="12"/>
        <v>#DIV/0!</v>
      </c>
    </row>
    <row r="202" spans="1:20" ht="15">
      <c r="A202" s="92" t="s">
        <v>102</v>
      </c>
      <c r="B202" s="92"/>
      <c r="D202" s="155" t="s">
        <v>122</v>
      </c>
      <c r="E202" s="156" t="s">
        <v>110</v>
      </c>
      <c r="F202" s="186">
        <f>SUM(F203)</f>
        <v>80000</v>
      </c>
      <c r="G202" s="185" t="e">
        <f>G203</f>
        <v>#REF!</v>
      </c>
      <c r="H202" s="119"/>
      <c r="I202" s="118">
        <f t="shared" si="13"/>
        <v>1327.2280841462605</v>
      </c>
      <c r="J202" s="93">
        <v>10000</v>
      </c>
      <c r="K202" s="120">
        <v>1400</v>
      </c>
      <c r="L202" s="121"/>
      <c r="O202" s="118">
        <f t="shared" si="14"/>
        <v>0</v>
      </c>
      <c r="P202" s="93">
        <v>0</v>
      </c>
      <c r="Q202" s="118">
        <f t="shared" si="16"/>
        <v>0</v>
      </c>
      <c r="R202" s="118">
        <f t="shared" si="15"/>
        <v>0</v>
      </c>
      <c r="S202" s="93">
        <v>0</v>
      </c>
      <c r="T202" s="123" t="e">
        <f t="shared" si="12"/>
        <v>#DIV/0!</v>
      </c>
    </row>
    <row r="203" spans="1:20" ht="15">
      <c r="A203" s="147"/>
      <c r="B203" s="148"/>
      <c r="C203" s="148"/>
      <c r="D203" s="149" t="s">
        <v>210</v>
      </c>
      <c r="E203" s="147"/>
      <c r="F203" s="174">
        <v>80000</v>
      </c>
      <c r="G203" s="168" t="e">
        <f>#REF!/F203</f>
        <v>#REF!</v>
      </c>
      <c r="H203" s="119"/>
      <c r="I203" s="118">
        <f t="shared" si="13"/>
        <v>1327.2280841462605</v>
      </c>
      <c r="J203" s="207">
        <v>10000</v>
      </c>
      <c r="K203" s="256">
        <v>1400</v>
      </c>
      <c r="L203" s="121"/>
      <c r="M203" s="257"/>
      <c r="N203" s="184"/>
      <c r="O203" s="118">
        <f t="shared" si="14"/>
        <v>1327.2280841462605</v>
      </c>
      <c r="P203" s="207">
        <f>SUM(P204)</f>
        <v>10000</v>
      </c>
      <c r="Q203" s="118">
        <f t="shared" si="16"/>
        <v>1</v>
      </c>
      <c r="R203" s="118">
        <f t="shared" si="15"/>
        <v>1327.2280841462605</v>
      </c>
      <c r="S203" s="207">
        <f>SUM(S204)</f>
        <v>10000</v>
      </c>
      <c r="T203" s="123">
        <f t="shared" si="12"/>
        <v>1</v>
      </c>
    </row>
    <row r="204" spans="1:20" ht="15">
      <c r="A204" s="92" t="s">
        <v>102</v>
      </c>
      <c r="B204" s="92"/>
      <c r="D204" s="155" t="s">
        <v>122</v>
      </c>
      <c r="E204" s="156" t="s">
        <v>110</v>
      </c>
      <c r="F204" s="186">
        <f>SUM(F205)</f>
        <v>10000</v>
      </c>
      <c r="G204" s="170" t="e">
        <f>#REF!/F204</f>
        <v>#REF!</v>
      </c>
      <c r="H204" s="119"/>
      <c r="I204" s="118">
        <f t="shared" si="13"/>
        <v>1327.2280841462605</v>
      </c>
      <c r="J204" s="93">
        <v>10000</v>
      </c>
      <c r="K204" s="120">
        <v>1400</v>
      </c>
      <c r="L204" s="121"/>
      <c r="M204" s="157">
        <v>38</v>
      </c>
      <c r="N204" t="s">
        <v>111</v>
      </c>
      <c r="O204" s="118">
        <f t="shared" si="14"/>
        <v>1327.2280841462605</v>
      </c>
      <c r="P204" s="93">
        <v>10000</v>
      </c>
      <c r="Q204" s="118">
        <f t="shared" si="16"/>
        <v>1</v>
      </c>
      <c r="R204" s="118">
        <f t="shared" si="15"/>
        <v>1327.2280841462605</v>
      </c>
      <c r="S204" s="93">
        <v>10000</v>
      </c>
      <c r="T204" s="123">
        <f t="shared" si="12"/>
        <v>1</v>
      </c>
    </row>
    <row r="205" spans="1:20" ht="15">
      <c r="A205" s="149"/>
      <c r="B205" s="149"/>
      <c r="C205" s="148"/>
      <c r="D205" s="190" t="s">
        <v>211</v>
      </c>
      <c r="E205" s="191"/>
      <c r="F205" s="174">
        <v>10000</v>
      </c>
      <c r="G205" s="186">
        <f>SUM(G206)</f>
        <v>0</v>
      </c>
      <c r="H205" s="119"/>
      <c r="I205" s="118">
        <f t="shared" si="13"/>
        <v>1327.2280841462605</v>
      </c>
      <c r="J205" s="207">
        <v>10000</v>
      </c>
      <c r="K205" s="256">
        <v>1400</v>
      </c>
      <c r="L205" s="121"/>
      <c r="M205" s="257"/>
      <c r="N205" s="184"/>
      <c r="O205" s="118">
        <f t="shared" si="14"/>
        <v>0</v>
      </c>
      <c r="P205" s="207">
        <f>SUM(P206)</f>
        <v>0</v>
      </c>
      <c r="Q205" s="118">
        <f t="shared" si="16"/>
        <v>0</v>
      </c>
      <c r="R205" s="118">
        <f t="shared" si="15"/>
        <v>0</v>
      </c>
      <c r="S205" s="207">
        <f>SUM(S206)</f>
        <v>0</v>
      </c>
      <c r="T205" s="123" t="e">
        <f t="shared" si="12"/>
        <v>#DIV/0!</v>
      </c>
    </row>
    <row r="206" spans="1:20" ht="15">
      <c r="A206" s="92">
        <v>11</v>
      </c>
      <c r="B206" s="92">
        <v>42</v>
      </c>
      <c r="D206" s="155">
        <v>421</v>
      </c>
      <c r="E206" s="156" t="s">
        <v>151</v>
      </c>
      <c r="F206" s="186"/>
      <c r="G206" s="170"/>
      <c r="H206" s="119"/>
      <c r="I206" s="118">
        <f t="shared" si="13"/>
        <v>1327.2280841462605</v>
      </c>
      <c r="J206" s="93">
        <v>10000</v>
      </c>
      <c r="K206" s="120">
        <v>1400</v>
      </c>
      <c r="L206" s="121"/>
      <c r="M206" s="157">
        <v>42</v>
      </c>
      <c r="N206" t="s">
        <v>212</v>
      </c>
      <c r="O206" s="118">
        <f t="shared" si="14"/>
        <v>0</v>
      </c>
      <c r="P206" s="93">
        <v>0</v>
      </c>
      <c r="Q206" s="118">
        <f t="shared" si="16"/>
        <v>0</v>
      </c>
      <c r="R206" s="118">
        <f t="shared" si="15"/>
        <v>0</v>
      </c>
      <c r="S206" s="93">
        <v>0</v>
      </c>
      <c r="T206" s="123" t="e">
        <f aca="true" t="shared" si="17" ref="T206:T230">S206/P206</f>
        <v>#DIV/0!</v>
      </c>
    </row>
    <row r="207" spans="1:20" ht="15.75" customHeight="1" hidden="1">
      <c r="A207" s="149"/>
      <c r="B207" s="149"/>
      <c r="C207" s="148"/>
      <c r="D207" s="190" t="s">
        <v>213</v>
      </c>
      <c r="E207" s="191"/>
      <c r="F207" s="174">
        <v>100000</v>
      </c>
      <c r="G207" s="166" t="e">
        <f>#REF!/F207</f>
        <v>#REF!</v>
      </c>
      <c r="H207" s="119"/>
      <c r="I207" s="118">
        <f aca="true" t="shared" si="18" ref="I207:I252">J207/7.5345</f>
        <v>0</v>
      </c>
      <c r="J207" s="207"/>
      <c r="K207" s="256"/>
      <c r="L207" s="121"/>
      <c r="M207" s="257"/>
      <c r="N207" s="184"/>
      <c r="O207" s="118">
        <f aca="true" t="shared" si="19" ref="O207:O252">P207/7.5345</f>
        <v>23.890105514632687</v>
      </c>
      <c r="P207" s="207">
        <f>SUM(180)</f>
        <v>180</v>
      </c>
      <c r="Q207" s="118" t="e">
        <f t="shared" si="16"/>
        <v>#DIV/0!</v>
      </c>
      <c r="R207" s="118">
        <f aca="true" t="shared" si="20" ref="R207:R252">S207/7.5345</f>
        <v>0</v>
      </c>
      <c r="S207" s="207">
        <f>SUM(S208)</f>
        <v>0</v>
      </c>
      <c r="T207" s="123">
        <f t="shared" si="17"/>
        <v>0</v>
      </c>
    </row>
    <row r="208" spans="1:20" ht="15" hidden="1">
      <c r="A208" s="92">
        <v>11</v>
      </c>
      <c r="B208" s="92">
        <v>42</v>
      </c>
      <c r="D208" s="155" t="s">
        <v>122</v>
      </c>
      <c r="E208" s="156" t="s">
        <v>110</v>
      </c>
      <c r="F208" s="186">
        <f>SUM(F211)</f>
        <v>50000</v>
      </c>
      <c r="G208" s="185" t="s">
        <v>89</v>
      </c>
      <c r="H208" s="119"/>
      <c r="I208" s="118">
        <f t="shared" si="18"/>
        <v>0</v>
      </c>
      <c r="J208" s="93"/>
      <c r="K208" s="120"/>
      <c r="L208" s="121"/>
      <c r="M208" s="157">
        <v>38</v>
      </c>
      <c r="N208" t="s">
        <v>111</v>
      </c>
      <c r="O208" s="118">
        <f t="shared" si="19"/>
        <v>0</v>
      </c>
      <c r="P208" s="93">
        <v>0</v>
      </c>
      <c r="Q208" s="118" t="e">
        <f t="shared" si="16"/>
        <v>#DIV/0!</v>
      </c>
      <c r="R208" s="118">
        <f t="shared" si="20"/>
        <v>0</v>
      </c>
      <c r="S208" s="93">
        <v>0</v>
      </c>
      <c r="T208" s="123" t="e">
        <f t="shared" si="17"/>
        <v>#DIV/0!</v>
      </c>
    </row>
    <row r="209" spans="1:20" ht="15">
      <c r="A209" s="147"/>
      <c r="B209" s="148"/>
      <c r="C209" s="148"/>
      <c r="D209" s="149" t="s">
        <v>214</v>
      </c>
      <c r="E209" s="147"/>
      <c r="F209" s="174"/>
      <c r="G209" s="207"/>
      <c r="H209" s="119"/>
      <c r="I209" s="118">
        <f t="shared" si="18"/>
        <v>26544.56168292521</v>
      </c>
      <c r="J209" s="171">
        <v>200000</v>
      </c>
      <c r="K209" s="127">
        <v>26500</v>
      </c>
      <c r="L209" s="121"/>
      <c r="M209" s="172"/>
      <c r="N209" s="173"/>
      <c r="O209" s="118">
        <f t="shared" si="19"/>
        <v>26544.56168292521</v>
      </c>
      <c r="P209" s="171">
        <v>200000</v>
      </c>
      <c r="Q209" s="118">
        <f t="shared" si="16"/>
        <v>1</v>
      </c>
      <c r="R209" s="118">
        <f t="shared" si="20"/>
        <v>26544.56168292521</v>
      </c>
      <c r="S209" s="171">
        <v>200000</v>
      </c>
      <c r="T209" s="123">
        <f t="shared" si="17"/>
        <v>1</v>
      </c>
    </row>
    <row r="210" spans="1:20" ht="15">
      <c r="A210" s="92">
        <v>11</v>
      </c>
      <c r="B210" s="92">
        <v>42</v>
      </c>
      <c r="D210" s="155" t="s">
        <v>154</v>
      </c>
      <c r="E210" s="156" t="s">
        <v>151</v>
      </c>
      <c r="F210" s="186" t="e">
        <f>SUM(#REF!)</f>
        <v>#REF!</v>
      </c>
      <c r="G210" s="170" t="e">
        <f>#REF!/F210</f>
        <v>#REF!</v>
      </c>
      <c r="H210" s="119"/>
      <c r="I210" s="118">
        <f t="shared" si="18"/>
        <v>26544.56168292521</v>
      </c>
      <c r="J210" s="93">
        <v>200000</v>
      </c>
      <c r="K210" s="120">
        <v>26500</v>
      </c>
      <c r="L210" s="121"/>
      <c r="M210" s="157">
        <v>42</v>
      </c>
      <c r="N210" t="s">
        <v>100</v>
      </c>
      <c r="O210" s="118">
        <f t="shared" si="19"/>
        <v>26544.56168292521</v>
      </c>
      <c r="P210" s="93">
        <v>200000</v>
      </c>
      <c r="Q210" s="118">
        <f t="shared" si="16"/>
        <v>1</v>
      </c>
      <c r="R210" s="118">
        <f t="shared" si="20"/>
        <v>26544.56168292521</v>
      </c>
      <c r="S210" s="93">
        <v>200000</v>
      </c>
      <c r="T210" s="123">
        <f t="shared" si="17"/>
        <v>1</v>
      </c>
    </row>
    <row r="211" spans="1:20" ht="15">
      <c r="A211" s="149"/>
      <c r="B211" s="149"/>
      <c r="C211" s="148"/>
      <c r="D211" s="190" t="s">
        <v>215</v>
      </c>
      <c r="E211" s="191"/>
      <c r="F211" s="174">
        <v>50000</v>
      </c>
      <c r="G211" s="168" t="s">
        <v>89</v>
      </c>
      <c r="H211" s="119"/>
      <c r="I211" s="118">
        <f t="shared" si="18"/>
        <v>6636.140420731303</v>
      </c>
      <c r="J211" s="207">
        <v>50000</v>
      </c>
      <c r="K211" s="256">
        <v>6700</v>
      </c>
      <c r="L211" s="121"/>
      <c r="M211" s="257"/>
      <c r="N211" s="184"/>
      <c r="O211" s="118">
        <f t="shared" si="19"/>
        <v>6636.140420731303</v>
      </c>
      <c r="P211" s="207">
        <f>SUM(P212)</f>
        <v>50000</v>
      </c>
      <c r="Q211" s="118">
        <f t="shared" si="16"/>
        <v>1</v>
      </c>
      <c r="R211" s="118">
        <f t="shared" si="20"/>
        <v>6636.140420731303</v>
      </c>
      <c r="S211" s="207">
        <f>SUM(S212)</f>
        <v>50000</v>
      </c>
      <c r="T211" s="123">
        <f t="shared" si="17"/>
        <v>1</v>
      </c>
    </row>
    <row r="212" spans="1:20" ht="15">
      <c r="A212" s="92">
        <v>11</v>
      </c>
      <c r="B212" s="92">
        <v>42</v>
      </c>
      <c r="D212" s="155" t="s">
        <v>122</v>
      </c>
      <c r="E212" s="156" t="s">
        <v>110</v>
      </c>
      <c r="F212" s="205">
        <f>F213</f>
        <v>100000</v>
      </c>
      <c r="G212" s="230" t="e">
        <f>G213</f>
        <v>#REF!</v>
      </c>
      <c r="H212" s="119"/>
      <c r="I212" s="118">
        <f t="shared" si="18"/>
        <v>6636.140420731303</v>
      </c>
      <c r="J212" s="93">
        <v>50000</v>
      </c>
      <c r="K212" s="120">
        <v>6700</v>
      </c>
      <c r="L212" s="121"/>
      <c r="M212" s="157">
        <v>38</v>
      </c>
      <c r="N212" t="s">
        <v>111</v>
      </c>
      <c r="O212" s="118">
        <f t="shared" si="19"/>
        <v>6636.140420731303</v>
      </c>
      <c r="P212" s="93">
        <v>50000</v>
      </c>
      <c r="Q212" s="118">
        <f t="shared" si="16"/>
        <v>1</v>
      </c>
      <c r="R212" s="118">
        <f t="shared" si="20"/>
        <v>6636.140420731303</v>
      </c>
      <c r="S212" s="93">
        <v>50000</v>
      </c>
      <c r="T212" s="123">
        <f t="shared" si="17"/>
        <v>1</v>
      </c>
    </row>
    <row r="213" spans="1:20" ht="15">
      <c r="A213" s="240"/>
      <c r="B213" s="240"/>
      <c r="C213" s="130" t="s">
        <v>216</v>
      </c>
      <c r="D213" s="131"/>
      <c r="E213" s="129"/>
      <c r="F213" s="207">
        <f>SUM(F214:F215)</f>
        <v>100000</v>
      </c>
      <c r="G213" s="238" t="e">
        <f>#REF!/F213</f>
        <v>#REF!</v>
      </c>
      <c r="H213" s="119"/>
      <c r="I213" s="118">
        <f t="shared" si="18"/>
        <v>6636.140420731303</v>
      </c>
      <c r="J213" s="258">
        <f>J214</f>
        <v>50000</v>
      </c>
      <c r="K213" s="259"/>
      <c r="L213" s="121">
        <v>2</v>
      </c>
      <c r="M213" s="213"/>
      <c r="N213" s="211"/>
      <c r="O213" s="118">
        <f t="shared" si="19"/>
        <v>6636.140420731303</v>
      </c>
      <c r="P213" s="258">
        <f>P214</f>
        <v>50000</v>
      </c>
      <c r="Q213" s="118">
        <f t="shared" si="16"/>
        <v>1</v>
      </c>
      <c r="R213" s="118">
        <f t="shared" si="20"/>
        <v>6636.140420731303</v>
      </c>
      <c r="S213" s="258">
        <f>S214</f>
        <v>50000</v>
      </c>
      <c r="T213" s="123">
        <f t="shared" si="17"/>
        <v>1</v>
      </c>
    </row>
    <row r="214" spans="1:24" s="200" customFormat="1" ht="15">
      <c r="A214" s="149"/>
      <c r="B214" s="149"/>
      <c r="C214" s="148"/>
      <c r="D214" s="149" t="s">
        <v>217</v>
      </c>
      <c r="E214" s="147"/>
      <c r="F214" s="260">
        <v>0</v>
      </c>
      <c r="G214" s="244" t="s">
        <v>89</v>
      </c>
      <c r="H214" s="119"/>
      <c r="I214" s="118">
        <f t="shared" si="18"/>
        <v>6636.140420731303</v>
      </c>
      <c r="J214" s="207">
        <v>50000</v>
      </c>
      <c r="K214" s="256">
        <v>6600</v>
      </c>
      <c r="L214" s="121" t="e">
        <f>J214/#REF!</f>
        <v>#REF!</v>
      </c>
      <c r="M214" s="257"/>
      <c r="N214" s="184"/>
      <c r="O214" s="118">
        <f t="shared" si="19"/>
        <v>6636.140420731303</v>
      </c>
      <c r="P214" s="207">
        <f>SUM(P215:P216)</f>
        <v>50000</v>
      </c>
      <c r="Q214" s="118">
        <f t="shared" si="16"/>
        <v>1</v>
      </c>
      <c r="R214" s="118">
        <f t="shared" si="20"/>
        <v>6636.140420731303</v>
      </c>
      <c r="S214" s="207">
        <f>SUM(S215:S216)</f>
        <v>50000</v>
      </c>
      <c r="T214" s="123">
        <f t="shared" si="17"/>
        <v>1</v>
      </c>
      <c r="W214" s="201"/>
      <c r="X214" s="201"/>
    </row>
    <row r="215" spans="1:20" ht="15">
      <c r="A215" s="192">
        <v>11</v>
      </c>
      <c r="B215" s="193"/>
      <c r="C215" s="193"/>
      <c r="D215" s="261">
        <v>381</v>
      </c>
      <c r="E215" s="200" t="s">
        <v>218</v>
      </c>
      <c r="F215" s="260">
        <v>100000</v>
      </c>
      <c r="G215" s="242" t="e">
        <f>#REF!/F215</f>
        <v>#REF!</v>
      </c>
      <c r="H215" s="119"/>
      <c r="I215" s="118">
        <f t="shared" si="18"/>
        <v>3318.0702103656513</v>
      </c>
      <c r="J215" s="260">
        <v>25000</v>
      </c>
      <c r="K215" s="262">
        <v>3300</v>
      </c>
      <c r="L215" s="121"/>
      <c r="M215" s="217">
        <v>37</v>
      </c>
      <c r="N215" s="218" t="s">
        <v>219</v>
      </c>
      <c r="O215" s="118">
        <f t="shared" si="19"/>
        <v>3318.0702103656513</v>
      </c>
      <c r="P215" s="260">
        <v>25000</v>
      </c>
      <c r="Q215" s="118">
        <f t="shared" si="16"/>
        <v>1</v>
      </c>
      <c r="R215" s="118">
        <f t="shared" si="20"/>
        <v>3318.0702103656513</v>
      </c>
      <c r="S215" s="260">
        <v>25000</v>
      </c>
      <c r="T215" s="123">
        <f t="shared" si="17"/>
        <v>1</v>
      </c>
    </row>
    <row r="216" spans="1:20" ht="15">
      <c r="A216" s="92">
        <v>11.42</v>
      </c>
      <c r="B216" s="92"/>
      <c r="D216" s="155" t="s">
        <v>122</v>
      </c>
      <c r="E216" s="156" t="s">
        <v>110</v>
      </c>
      <c r="F216" s="205">
        <f>F219+F217</f>
        <v>170000</v>
      </c>
      <c r="G216" s="242" t="e">
        <f>#REF!/F216</f>
        <v>#REF!</v>
      </c>
      <c r="H216" s="119"/>
      <c r="I216" s="118">
        <f t="shared" si="18"/>
        <v>3318.0702103656513</v>
      </c>
      <c r="J216" s="93">
        <v>25000</v>
      </c>
      <c r="K216" s="120">
        <v>3300</v>
      </c>
      <c r="L216" s="121" t="e">
        <f>J216/#REF!</f>
        <v>#REF!</v>
      </c>
      <c r="M216" s="157">
        <v>38</v>
      </c>
      <c r="N216" t="s">
        <v>111</v>
      </c>
      <c r="O216" s="118">
        <f t="shared" si="19"/>
        <v>3318.0702103656513</v>
      </c>
      <c r="P216" s="93">
        <v>25000</v>
      </c>
      <c r="Q216" s="118">
        <f t="shared" si="16"/>
        <v>1</v>
      </c>
      <c r="R216" s="118">
        <f t="shared" si="20"/>
        <v>3318.0702103656513</v>
      </c>
      <c r="S216" s="93">
        <v>25000</v>
      </c>
      <c r="T216" s="123">
        <f t="shared" si="17"/>
        <v>1</v>
      </c>
    </row>
    <row r="217" spans="1:20" ht="15">
      <c r="A217" s="240"/>
      <c r="B217" s="240"/>
      <c r="C217" s="130" t="s">
        <v>220</v>
      </c>
      <c r="D217" s="131"/>
      <c r="E217" s="129"/>
      <c r="F217" s="207">
        <f>SUM(F218:F218)</f>
        <v>100000</v>
      </c>
      <c r="G217" s="238" t="e">
        <f>#REF!/F217</f>
        <v>#REF!</v>
      </c>
      <c r="H217" s="119"/>
      <c r="I217" s="118">
        <f t="shared" si="18"/>
        <v>15926.737009755125</v>
      </c>
      <c r="J217" s="258">
        <f>J218+J220</f>
        <v>120000</v>
      </c>
      <c r="K217" s="259"/>
      <c r="L217" s="121" t="e">
        <f>J217/#REF!</f>
        <v>#REF!</v>
      </c>
      <c r="M217" s="213"/>
      <c r="N217" s="211"/>
      <c r="O217" s="118">
        <f t="shared" si="19"/>
        <v>9290.596589023824</v>
      </c>
      <c r="P217" s="258">
        <f>P218+P220</f>
        <v>70000</v>
      </c>
      <c r="Q217" s="118">
        <f t="shared" si="16"/>
        <v>0.5833333333333334</v>
      </c>
      <c r="R217" s="118">
        <f t="shared" si="20"/>
        <v>9290.596589023824</v>
      </c>
      <c r="S217" s="258">
        <f>S218+S220</f>
        <v>70000</v>
      </c>
      <c r="T217" s="123">
        <f t="shared" si="17"/>
        <v>1</v>
      </c>
    </row>
    <row r="218" spans="1:20" ht="15">
      <c r="A218" s="149"/>
      <c r="B218" s="149"/>
      <c r="C218" s="148"/>
      <c r="D218" s="149" t="s">
        <v>221</v>
      </c>
      <c r="E218" s="147"/>
      <c r="F218" s="174">
        <v>100000</v>
      </c>
      <c r="G218" s="242" t="e">
        <f>#REF!/F218</f>
        <v>#REF!</v>
      </c>
      <c r="H218" s="119"/>
      <c r="I218" s="118">
        <f t="shared" si="18"/>
        <v>6636.140420731303</v>
      </c>
      <c r="J218" s="207">
        <v>50000</v>
      </c>
      <c r="K218" s="256">
        <v>6500</v>
      </c>
      <c r="L218" s="121" t="e">
        <f>J218/#REF!</f>
        <v>#REF!</v>
      </c>
      <c r="M218" s="257"/>
      <c r="N218" s="184"/>
      <c r="O218" s="118">
        <f t="shared" si="19"/>
        <v>6636.140420731303</v>
      </c>
      <c r="P218" s="207">
        <f>SUM(P219:P219)</f>
        <v>50000</v>
      </c>
      <c r="Q218" s="118">
        <f t="shared" si="16"/>
        <v>1</v>
      </c>
      <c r="R218" s="118">
        <f t="shared" si="20"/>
        <v>6636.140420731303</v>
      </c>
      <c r="S218" s="207">
        <f>SUM(S219:S219)</f>
        <v>50000</v>
      </c>
      <c r="T218" s="123">
        <f t="shared" si="17"/>
        <v>1</v>
      </c>
    </row>
    <row r="219" spans="1:20" ht="15">
      <c r="A219" s="92">
        <v>11</v>
      </c>
      <c r="B219" s="92"/>
      <c r="D219" s="155" t="s">
        <v>122</v>
      </c>
      <c r="E219" s="156" t="s">
        <v>110</v>
      </c>
      <c r="F219" s="207">
        <f>SUM(F220:F220)</f>
        <v>70000</v>
      </c>
      <c r="G219" s="235" t="s">
        <v>89</v>
      </c>
      <c r="H219" s="119"/>
      <c r="I219" s="118">
        <f t="shared" si="18"/>
        <v>6636.140420731303</v>
      </c>
      <c r="J219" s="30">
        <v>50000</v>
      </c>
      <c r="K219" s="127">
        <v>6500</v>
      </c>
      <c r="L219" s="121" t="e">
        <f>J219/#REF!</f>
        <v>#REF!</v>
      </c>
      <c r="M219" s="157">
        <v>38</v>
      </c>
      <c r="N219" t="s">
        <v>111</v>
      </c>
      <c r="O219" s="118">
        <f t="shared" si="19"/>
        <v>6636.140420731303</v>
      </c>
      <c r="P219" s="30">
        <v>50000</v>
      </c>
      <c r="Q219" s="118">
        <f t="shared" si="16"/>
        <v>1</v>
      </c>
      <c r="R219" s="118">
        <f t="shared" si="20"/>
        <v>6636.140420731303</v>
      </c>
      <c r="S219" s="30">
        <v>50000</v>
      </c>
      <c r="T219" s="123">
        <f t="shared" si="17"/>
        <v>1</v>
      </c>
    </row>
    <row r="220" spans="1:20" ht="15">
      <c r="A220" s="149"/>
      <c r="B220" s="149"/>
      <c r="C220" s="148"/>
      <c r="D220" s="149" t="s">
        <v>222</v>
      </c>
      <c r="E220" s="147"/>
      <c r="F220" s="174">
        <v>70000</v>
      </c>
      <c r="G220" s="244" t="s">
        <v>89</v>
      </c>
      <c r="H220" s="119"/>
      <c r="I220" s="118">
        <f t="shared" si="18"/>
        <v>9290.596589023824</v>
      </c>
      <c r="J220" s="207">
        <v>70000</v>
      </c>
      <c r="K220" s="256">
        <v>10000</v>
      </c>
      <c r="L220" s="121" t="e">
        <f>J220/#REF!</f>
        <v>#REF!</v>
      </c>
      <c r="M220" s="257"/>
      <c r="N220" s="184"/>
      <c r="O220" s="118">
        <f t="shared" si="19"/>
        <v>2654.456168292521</v>
      </c>
      <c r="P220" s="207">
        <f>SUM(P221:P221)</f>
        <v>20000</v>
      </c>
      <c r="Q220" s="118">
        <f t="shared" si="16"/>
        <v>0.2857142857142857</v>
      </c>
      <c r="R220" s="118">
        <f t="shared" si="20"/>
        <v>2654.456168292521</v>
      </c>
      <c r="S220" s="207">
        <f>SUM(S221:S221)</f>
        <v>20000</v>
      </c>
      <c r="T220" s="123">
        <f t="shared" si="17"/>
        <v>1</v>
      </c>
    </row>
    <row r="221" spans="1:20" ht="15">
      <c r="A221" s="92" t="s">
        <v>223</v>
      </c>
      <c r="B221" s="92"/>
      <c r="D221" s="155" t="s">
        <v>122</v>
      </c>
      <c r="E221" s="156" t="s">
        <v>110</v>
      </c>
      <c r="F221" s="203" t="e">
        <f>F222</f>
        <v>#REF!</v>
      </c>
      <c r="G221" s="228" t="e">
        <f>#REF!/F221</f>
        <v>#REF!</v>
      </c>
      <c r="H221" s="119"/>
      <c r="I221" s="118">
        <f t="shared" si="18"/>
        <v>9290.596589023824</v>
      </c>
      <c r="J221" s="30">
        <v>70000</v>
      </c>
      <c r="K221" s="127">
        <v>10000</v>
      </c>
      <c r="L221" s="121" t="e">
        <f>J221/#REF!</f>
        <v>#REF!</v>
      </c>
      <c r="M221" s="157">
        <v>38</v>
      </c>
      <c r="N221" t="s">
        <v>111</v>
      </c>
      <c r="O221" s="118">
        <f t="shared" si="19"/>
        <v>2654.456168292521</v>
      </c>
      <c r="P221" s="30">
        <v>20000</v>
      </c>
      <c r="Q221" s="118">
        <f aca="true" t="shared" si="21" ref="Q221:Q230">P221/J221</f>
        <v>0.2857142857142857</v>
      </c>
      <c r="R221" s="118">
        <f t="shared" si="20"/>
        <v>2654.456168292521</v>
      </c>
      <c r="S221" s="30">
        <v>20000</v>
      </c>
      <c r="T221" s="123">
        <f t="shared" si="17"/>
        <v>1</v>
      </c>
    </row>
    <row r="222" spans="1:20" ht="15">
      <c r="A222" s="137"/>
      <c r="B222" s="138" t="s">
        <v>224</v>
      </c>
      <c r="C222" s="138"/>
      <c r="D222" s="139"/>
      <c r="E222" s="137"/>
      <c r="F222" s="205" t="e">
        <f>F225+F223+F227+F233+#REF!+F237</f>
        <v>#REF!</v>
      </c>
      <c r="G222" s="230" t="e">
        <f>#REF!/F222</f>
        <v>#REF!</v>
      </c>
      <c r="H222" s="119"/>
      <c r="I222" s="118">
        <f t="shared" si="18"/>
        <v>219656.2479262061</v>
      </c>
      <c r="J222" s="208">
        <f>J223</f>
        <v>1655000</v>
      </c>
      <c r="K222" s="209"/>
      <c r="L222" s="121" t="e">
        <f>J222/#REF!</f>
        <v>#REF!</v>
      </c>
      <c r="M222" s="210"/>
      <c r="N222" s="208"/>
      <c r="O222" s="118">
        <f t="shared" si="19"/>
        <v>210100.20572035303</v>
      </c>
      <c r="P222" s="208">
        <f>P223</f>
        <v>1583000</v>
      </c>
      <c r="Q222" s="118">
        <f t="shared" si="21"/>
        <v>0.9564954682779456</v>
      </c>
      <c r="R222" s="118">
        <f t="shared" si="20"/>
        <v>210100.20572035303</v>
      </c>
      <c r="S222" s="208">
        <f>S223</f>
        <v>1583000</v>
      </c>
      <c r="T222" s="123">
        <f t="shared" si="17"/>
        <v>1</v>
      </c>
    </row>
    <row r="223" spans="1:20" ht="15">
      <c r="A223" s="129"/>
      <c r="B223" s="130"/>
      <c r="C223" s="130" t="s">
        <v>225</v>
      </c>
      <c r="D223" s="131"/>
      <c r="E223" s="129"/>
      <c r="F223" s="207">
        <f>SUM(F224:F224)</f>
        <v>500000</v>
      </c>
      <c r="G223" s="170" t="e">
        <f>#REF!/F223</f>
        <v>#REF!</v>
      </c>
      <c r="H223" s="119"/>
      <c r="I223" s="118">
        <f t="shared" si="18"/>
        <v>219656.2479262061</v>
      </c>
      <c r="J223" s="211">
        <f>J224+J226+J232+J236+J234+J228+J230</f>
        <v>1655000</v>
      </c>
      <c r="K223" s="212"/>
      <c r="L223" s="121" t="e">
        <f>J223/#REF!</f>
        <v>#REF!</v>
      </c>
      <c r="M223" s="213"/>
      <c r="N223" s="211"/>
      <c r="O223" s="118">
        <f t="shared" si="19"/>
        <v>210100.20572035303</v>
      </c>
      <c r="P223" s="211">
        <f>P224+P226+P232+P236</f>
        <v>1583000</v>
      </c>
      <c r="Q223" s="118">
        <f t="shared" si="21"/>
        <v>0.9564954682779456</v>
      </c>
      <c r="R223" s="118">
        <f t="shared" si="20"/>
        <v>210100.20572035303</v>
      </c>
      <c r="S223" s="211">
        <f>S224+S226+S232+S236</f>
        <v>1583000</v>
      </c>
      <c r="T223" s="123">
        <f t="shared" si="17"/>
        <v>1</v>
      </c>
    </row>
    <row r="224" spans="1:20" ht="15">
      <c r="A224" s="149"/>
      <c r="B224" s="149"/>
      <c r="C224" s="148"/>
      <c r="D224" s="149" t="s">
        <v>226</v>
      </c>
      <c r="E224" s="147"/>
      <c r="F224" s="174">
        <v>500000</v>
      </c>
      <c r="G224" s="166" t="e">
        <f>#REF!/F224</f>
        <v>#REF!</v>
      </c>
      <c r="H224" s="119"/>
      <c r="I224" s="118">
        <f t="shared" si="18"/>
        <v>66361.40420731303</v>
      </c>
      <c r="J224" s="181">
        <v>500000</v>
      </c>
      <c r="K224" s="182">
        <v>66500</v>
      </c>
      <c r="L224" s="121" t="e">
        <f>J224/#REF!</f>
        <v>#REF!</v>
      </c>
      <c r="M224" s="257"/>
      <c r="N224" s="184"/>
      <c r="O224" s="118">
        <f t="shared" si="19"/>
        <v>98878.4922688964</v>
      </c>
      <c r="P224" s="181">
        <f>SUM(P225:P225)</f>
        <v>745000</v>
      </c>
      <c r="Q224" s="118">
        <f t="shared" si="21"/>
        <v>1.49</v>
      </c>
      <c r="R224" s="118">
        <f t="shared" si="20"/>
        <v>98878.4922688964</v>
      </c>
      <c r="S224" s="181">
        <f>SUM(S225:S225)</f>
        <v>745000</v>
      </c>
      <c r="T224" s="123">
        <f t="shared" si="17"/>
        <v>1</v>
      </c>
    </row>
    <row r="225" spans="1:20" ht="15">
      <c r="A225" s="92" t="s">
        <v>223</v>
      </c>
      <c r="B225" s="92"/>
      <c r="D225" s="155" t="s">
        <v>227</v>
      </c>
      <c r="E225" s="156" t="s">
        <v>228</v>
      </c>
      <c r="F225" s="207">
        <f>SUM(F226)</f>
        <v>50000</v>
      </c>
      <c r="G225" s="170" t="e">
        <f>#REF!/F225</f>
        <v>#REF!</v>
      </c>
      <c r="H225" s="119"/>
      <c r="I225" s="118">
        <f t="shared" si="18"/>
        <v>66361.40420731303</v>
      </c>
      <c r="J225" s="30">
        <v>500000</v>
      </c>
      <c r="K225" s="127">
        <v>66500</v>
      </c>
      <c r="L225" s="121" t="e">
        <f>J225/#REF!</f>
        <v>#REF!</v>
      </c>
      <c r="M225" s="157">
        <v>37</v>
      </c>
      <c r="N225" t="s">
        <v>229</v>
      </c>
      <c r="O225" s="118">
        <f t="shared" si="19"/>
        <v>98878.4922688964</v>
      </c>
      <c r="P225" s="30">
        <v>745000</v>
      </c>
      <c r="Q225" s="118">
        <f t="shared" si="21"/>
        <v>1.49</v>
      </c>
      <c r="R225" s="118">
        <f t="shared" si="20"/>
        <v>98878.4922688964</v>
      </c>
      <c r="S225" s="30">
        <v>745000</v>
      </c>
      <c r="T225" s="123">
        <f t="shared" si="17"/>
        <v>1</v>
      </c>
    </row>
    <row r="226" spans="1:20" ht="15">
      <c r="A226" s="149"/>
      <c r="B226" s="149"/>
      <c r="C226" s="148"/>
      <c r="D226" s="149" t="s">
        <v>230</v>
      </c>
      <c r="E226" s="147"/>
      <c r="F226" s="174">
        <v>50000</v>
      </c>
      <c r="G226" s="166" t="e">
        <f>#REF!/F226</f>
        <v>#REF!</v>
      </c>
      <c r="H226" s="119"/>
      <c r="I226" s="118">
        <f t="shared" si="18"/>
        <v>13272.280841462605</v>
      </c>
      <c r="J226" s="181">
        <v>100000</v>
      </c>
      <c r="K226" s="182">
        <v>13300</v>
      </c>
      <c r="L226" s="121" t="e">
        <f>J226/#REF!</f>
        <v>#REF!</v>
      </c>
      <c r="M226" s="257"/>
      <c r="N226" s="184"/>
      <c r="O226" s="118">
        <f t="shared" si="19"/>
        <v>26544.56168292521</v>
      </c>
      <c r="P226" s="181">
        <f>SUM(P227)</f>
        <v>200000</v>
      </c>
      <c r="Q226" s="118">
        <f t="shared" si="21"/>
        <v>2</v>
      </c>
      <c r="R226" s="118">
        <f t="shared" si="20"/>
        <v>26544.56168292521</v>
      </c>
      <c r="S226" s="181">
        <f>SUM(S227)</f>
        <v>200000</v>
      </c>
      <c r="T226" s="123">
        <f t="shared" si="17"/>
        <v>1</v>
      </c>
    </row>
    <row r="227" spans="1:20" ht="15">
      <c r="A227" s="92" t="s">
        <v>223</v>
      </c>
      <c r="B227" s="92"/>
      <c r="D227" s="155" t="s">
        <v>122</v>
      </c>
      <c r="E227" s="156" t="s">
        <v>110</v>
      </c>
      <c r="F227" s="207">
        <f>SUM(F232)</f>
        <v>200000</v>
      </c>
      <c r="G227" s="170" t="e">
        <f>#REF!/F227</f>
        <v>#REF!</v>
      </c>
      <c r="H227" s="119"/>
      <c r="I227" s="118">
        <f t="shared" si="18"/>
        <v>13272.280841462605</v>
      </c>
      <c r="J227" s="30">
        <v>100000</v>
      </c>
      <c r="K227" s="127">
        <v>13300</v>
      </c>
      <c r="L227" s="121" t="e">
        <f>J227/#REF!</f>
        <v>#REF!</v>
      </c>
      <c r="M227" s="157">
        <v>38</v>
      </c>
      <c r="N227" t="s">
        <v>111</v>
      </c>
      <c r="O227" s="118">
        <f t="shared" si="19"/>
        <v>26544.56168292521</v>
      </c>
      <c r="P227" s="30">
        <v>200000</v>
      </c>
      <c r="Q227" s="118">
        <f t="shared" si="21"/>
        <v>2</v>
      </c>
      <c r="R227" s="118">
        <f t="shared" si="20"/>
        <v>26544.56168292521</v>
      </c>
      <c r="S227" s="30">
        <v>200000</v>
      </c>
      <c r="T227" s="123">
        <f t="shared" si="17"/>
        <v>1</v>
      </c>
    </row>
    <row r="228" spans="1:20" ht="15">
      <c r="A228" s="149"/>
      <c r="B228" s="149"/>
      <c r="C228" s="148"/>
      <c r="D228" s="149" t="s">
        <v>231</v>
      </c>
      <c r="E228" s="147"/>
      <c r="F228" s="174">
        <v>200000</v>
      </c>
      <c r="G228" s="166" t="e">
        <f>#REF!/F228</f>
        <v>#REF!</v>
      </c>
      <c r="H228" s="119"/>
      <c r="I228" s="118">
        <f t="shared" si="18"/>
        <v>3981.684252438781</v>
      </c>
      <c r="J228" s="181">
        <v>30000</v>
      </c>
      <c r="K228" s="182">
        <v>4000</v>
      </c>
      <c r="L228" s="121" t="e">
        <f>J228/#REF!</f>
        <v>#REF!</v>
      </c>
      <c r="M228" s="257"/>
      <c r="N228" s="184"/>
      <c r="O228" s="118">
        <f t="shared" si="19"/>
        <v>3981.684252438781</v>
      </c>
      <c r="P228" s="181">
        <v>30000</v>
      </c>
      <c r="Q228" s="118">
        <f t="shared" si="21"/>
        <v>1</v>
      </c>
      <c r="R228" s="118">
        <f t="shared" si="20"/>
        <v>3981.684252438781</v>
      </c>
      <c r="S228" s="181">
        <v>30000</v>
      </c>
      <c r="T228" s="123">
        <f t="shared" si="17"/>
        <v>1</v>
      </c>
    </row>
    <row r="229" spans="1:20" ht="15">
      <c r="A229" s="92">
        <v>11</v>
      </c>
      <c r="B229" s="92"/>
      <c r="D229" s="155">
        <v>372</v>
      </c>
      <c r="E229" s="156" t="s">
        <v>228</v>
      </c>
      <c r="F229" s="207"/>
      <c r="G229" s="170"/>
      <c r="H229" s="119"/>
      <c r="I229" s="118">
        <f t="shared" si="18"/>
        <v>3981.684252438781</v>
      </c>
      <c r="J229" s="30">
        <v>30000</v>
      </c>
      <c r="K229" s="127">
        <v>4000</v>
      </c>
      <c r="L229" s="121" t="e">
        <f>J229/#REF!</f>
        <v>#REF!</v>
      </c>
      <c r="M229" s="157">
        <v>37</v>
      </c>
      <c r="N229" t="s">
        <v>229</v>
      </c>
      <c r="O229" s="118">
        <f t="shared" si="19"/>
        <v>3981.684252438781</v>
      </c>
      <c r="P229" s="30">
        <v>30000</v>
      </c>
      <c r="Q229" s="118">
        <f t="shared" si="21"/>
        <v>1</v>
      </c>
      <c r="R229" s="118">
        <f t="shared" si="20"/>
        <v>3981.684252438781</v>
      </c>
      <c r="S229" s="30">
        <v>30000</v>
      </c>
      <c r="T229" s="123">
        <f t="shared" si="17"/>
        <v>1</v>
      </c>
    </row>
    <row r="230" spans="1:20" ht="15">
      <c r="A230" s="149"/>
      <c r="B230" s="149"/>
      <c r="C230" s="148"/>
      <c r="D230" s="149" t="s">
        <v>232</v>
      </c>
      <c r="E230" s="147"/>
      <c r="F230" s="174">
        <v>200000</v>
      </c>
      <c r="G230" s="166" t="e">
        <f>#REF!/F230</f>
        <v>#REF!</v>
      </c>
      <c r="H230" s="119"/>
      <c r="I230" s="118">
        <f t="shared" si="18"/>
        <v>13272.280841462605</v>
      </c>
      <c r="J230" s="181">
        <v>100000</v>
      </c>
      <c r="K230" s="182">
        <v>15000</v>
      </c>
      <c r="L230" s="121" t="e">
        <f>J230/#REF!</f>
        <v>#REF!</v>
      </c>
      <c r="M230" s="257"/>
      <c r="N230" s="184"/>
      <c r="O230" s="118">
        <f t="shared" si="19"/>
        <v>84013.5377264583</v>
      </c>
      <c r="P230" s="181">
        <v>633000</v>
      </c>
      <c r="Q230" s="118">
        <f t="shared" si="21"/>
        <v>6.33</v>
      </c>
      <c r="R230" s="118">
        <f t="shared" si="20"/>
        <v>84013.5377264583</v>
      </c>
      <c r="S230" s="181">
        <v>633000</v>
      </c>
      <c r="T230" s="123">
        <f t="shared" si="17"/>
        <v>1</v>
      </c>
    </row>
    <row r="231" spans="1:20" ht="15">
      <c r="A231" s="92">
        <v>11</v>
      </c>
      <c r="B231" s="92">
        <v>42</v>
      </c>
      <c r="C231" s="91">
        <v>53</v>
      </c>
      <c r="D231" s="155"/>
      <c r="E231" s="156"/>
      <c r="F231" s="207"/>
      <c r="G231" s="170"/>
      <c r="H231" s="119"/>
      <c r="I231" s="118">
        <f t="shared" si="18"/>
        <v>13272.280841462605</v>
      </c>
      <c r="J231" s="30">
        <v>100000</v>
      </c>
      <c r="K231" s="127">
        <v>15000</v>
      </c>
      <c r="L231" s="121"/>
      <c r="O231" s="118">
        <f t="shared" si="19"/>
        <v>0</v>
      </c>
      <c r="Q231" s="118"/>
      <c r="R231" s="118">
        <f t="shared" si="20"/>
        <v>0</v>
      </c>
      <c r="T231" s="123"/>
    </row>
    <row r="232" spans="1:20" ht="15">
      <c r="A232" s="149"/>
      <c r="B232" s="149"/>
      <c r="C232" s="148"/>
      <c r="D232" s="149" t="s">
        <v>233</v>
      </c>
      <c r="E232" s="147"/>
      <c r="F232" s="174">
        <v>200000</v>
      </c>
      <c r="G232" s="166" t="e">
        <f>#REF!/F232</f>
        <v>#REF!</v>
      </c>
      <c r="H232" s="119"/>
      <c r="I232" s="118">
        <f t="shared" si="18"/>
        <v>99542.10631096954</v>
      </c>
      <c r="J232" s="181">
        <v>750000</v>
      </c>
      <c r="K232" s="182">
        <v>100000</v>
      </c>
      <c r="L232" s="121" t="e">
        <f>J232/#REF!</f>
        <v>#REF!</v>
      </c>
      <c r="M232" s="257"/>
      <c r="N232" s="184"/>
      <c r="O232" s="118">
        <f t="shared" si="19"/>
        <v>84013.5377264583</v>
      </c>
      <c r="P232" s="181">
        <v>633000</v>
      </c>
      <c r="Q232" s="118">
        <f aca="true" t="shared" si="22" ref="Q232:Q252">P232/J232</f>
        <v>0.844</v>
      </c>
      <c r="R232" s="118">
        <f t="shared" si="20"/>
        <v>84013.5377264583</v>
      </c>
      <c r="S232" s="181">
        <v>633000</v>
      </c>
      <c r="T232" s="123">
        <f aca="true" t="shared" si="23" ref="T232:T252">S232/P232</f>
        <v>1</v>
      </c>
    </row>
    <row r="233" spans="1:20" ht="15">
      <c r="A233" s="92" t="s">
        <v>102</v>
      </c>
      <c r="B233" s="92"/>
      <c r="C233" s="92"/>
      <c r="D233" s="155" t="s">
        <v>122</v>
      </c>
      <c r="E233" s="156" t="s">
        <v>110</v>
      </c>
      <c r="F233" s="207" t="e">
        <f>SUM(#REF!)</f>
        <v>#REF!</v>
      </c>
      <c r="G233" s="170" t="e">
        <f>#REF!/F233</f>
        <v>#REF!</v>
      </c>
      <c r="H233" s="119"/>
      <c r="I233" s="118">
        <f t="shared" si="18"/>
        <v>99542.10631096954</v>
      </c>
      <c r="J233" s="30">
        <v>750000</v>
      </c>
      <c r="K233" s="127">
        <v>100000</v>
      </c>
      <c r="L233" s="121" t="e">
        <f>J233/#REF!</f>
        <v>#REF!</v>
      </c>
      <c r="M233" s="157">
        <v>38</v>
      </c>
      <c r="N233" t="s">
        <v>111</v>
      </c>
      <c r="O233" s="118">
        <f t="shared" si="19"/>
        <v>84013.5377264583</v>
      </c>
      <c r="P233" s="30">
        <v>633000</v>
      </c>
      <c r="Q233" s="118">
        <f t="shared" si="22"/>
        <v>0.844</v>
      </c>
      <c r="R233" s="118">
        <f t="shared" si="20"/>
        <v>84013.5377264583</v>
      </c>
      <c r="S233" s="30">
        <v>633000</v>
      </c>
      <c r="T233" s="123">
        <f t="shared" si="23"/>
        <v>1</v>
      </c>
    </row>
    <row r="234" spans="1:20" ht="15">
      <c r="A234" s="149"/>
      <c r="B234" s="149"/>
      <c r="C234" s="148"/>
      <c r="D234" s="149" t="s">
        <v>234</v>
      </c>
      <c r="E234" s="147"/>
      <c r="F234" s="174">
        <v>1500000</v>
      </c>
      <c r="G234" s="168" t="s">
        <v>89</v>
      </c>
      <c r="H234" s="119"/>
      <c r="I234" s="118">
        <f t="shared" si="18"/>
        <v>22562.877430486427</v>
      </c>
      <c r="J234" s="181">
        <v>170000</v>
      </c>
      <c r="K234" s="182">
        <v>25000</v>
      </c>
      <c r="L234" s="121" t="e">
        <f>J234/#REF!</f>
        <v>#REF!</v>
      </c>
      <c r="M234" s="257"/>
      <c r="N234" s="184"/>
      <c r="O234" s="118">
        <f t="shared" si="19"/>
        <v>0</v>
      </c>
      <c r="P234" s="181">
        <f>SUM(P235)</f>
        <v>0</v>
      </c>
      <c r="Q234" s="118">
        <f t="shared" si="22"/>
        <v>0</v>
      </c>
      <c r="R234" s="118">
        <f t="shared" si="20"/>
        <v>0</v>
      </c>
      <c r="S234" s="181">
        <f>SUM(S235)</f>
        <v>0</v>
      </c>
      <c r="T234" s="123" t="e">
        <f t="shared" si="23"/>
        <v>#DIV/0!</v>
      </c>
    </row>
    <row r="235" spans="1:20" ht="15">
      <c r="A235" s="92"/>
      <c r="B235" s="92"/>
      <c r="C235" s="92"/>
      <c r="D235" s="155">
        <v>42</v>
      </c>
      <c r="E235" s="156" t="s">
        <v>235</v>
      </c>
      <c r="F235" s="174"/>
      <c r="G235" s="168"/>
      <c r="H235" s="119"/>
      <c r="I235" s="118">
        <f t="shared" si="18"/>
        <v>22562.877430486427</v>
      </c>
      <c r="J235" s="30">
        <v>170000</v>
      </c>
      <c r="K235" s="127">
        <v>25000</v>
      </c>
      <c r="L235" s="121" t="e">
        <f>J235/#REF!</f>
        <v>#REF!</v>
      </c>
      <c r="O235" s="118">
        <f t="shared" si="19"/>
        <v>0</v>
      </c>
      <c r="P235" s="30">
        <v>0</v>
      </c>
      <c r="Q235" s="118">
        <f t="shared" si="22"/>
        <v>0</v>
      </c>
      <c r="R235" s="118">
        <f t="shared" si="20"/>
        <v>0</v>
      </c>
      <c r="S235" s="30">
        <v>0</v>
      </c>
      <c r="T235" s="123" t="e">
        <f t="shared" si="23"/>
        <v>#DIV/0!</v>
      </c>
    </row>
    <row r="236" spans="1:20" ht="15">
      <c r="A236" s="149"/>
      <c r="B236" s="149"/>
      <c r="C236" s="148"/>
      <c r="D236" s="149" t="s">
        <v>236</v>
      </c>
      <c r="E236" s="147"/>
      <c r="F236" s="174">
        <v>1500000</v>
      </c>
      <c r="G236" s="168" t="s">
        <v>89</v>
      </c>
      <c r="H236" s="119"/>
      <c r="I236" s="118">
        <f t="shared" si="18"/>
        <v>663.6140420731302</v>
      </c>
      <c r="J236" s="181">
        <v>5000</v>
      </c>
      <c r="K236" s="182">
        <v>700</v>
      </c>
      <c r="L236" s="121" t="e">
        <f>J236/#REF!</f>
        <v>#REF!</v>
      </c>
      <c r="M236" s="257"/>
      <c r="N236" s="184"/>
      <c r="O236" s="118">
        <f t="shared" si="19"/>
        <v>663.6140420731302</v>
      </c>
      <c r="P236" s="181">
        <f>SUM(P237)</f>
        <v>5000</v>
      </c>
      <c r="Q236" s="118">
        <f t="shared" si="22"/>
        <v>1</v>
      </c>
      <c r="R236" s="118">
        <f t="shared" si="20"/>
        <v>663.6140420731302</v>
      </c>
      <c r="S236" s="181">
        <f>SUM(S237)</f>
        <v>5000</v>
      </c>
      <c r="T236" s="123">
        <f t="shared" si="23"/>
        <v>1</v>
      </c>
    </row>
    <row r="237" spans="1:20" ht="15">
      <c r="A237" s="92" t="s">
        <v>102</v>
      </c>
      <c r="B237" s="92"/>
      <c r="C237" s="92"/>
      <c r="D237" s="155" t="s">
        <v>122</v>
      </c>
      <c r="E237" s="156" t="s">
        <v>110</v>
      </c>
      <c r="F237" s="207">
        <f>SUM(F238)</f>
        <v>5000</v>
      </c>
      <c r="G237" s="185" t="s">
        <v>89</v>
      </c>
      <c r="H237" s="119"/>
      <c r="I237" s="118">
        <f t="shared" si="18"/>
        <v>663.6140420731302</v>
      </c>
      <c r="J237" s="30">
        <v>5000</v>
      </c>
      <c r="K237" s="127">
        <v>700</v>
      </c>
      <c r="L237" s="121" t="e">
        <f>J237/#REF!</f>
        <v>#REF!</v>
      </c>
      <c r="M237" s="157">
        <v>38</v>
      </c>
      <c r="N237" t="s">
        <v>111</v>
      </c>
      <c r="O237" s="118">
        <f t="shared" si="19"/>
        <v>663.6140420731302</v>
      </c>
      <c r="P237" s="30">
        <v>5000</v>
      </c>
      <c r="Q237" s="118">
        <f t="shared" si="22"/>
        <v>1</v>
      </c>
      <c r="R237" s="118">
        <f t="shared" si="20"/>
        <v>663.6140420731302</v>
      </c>
      <c r="S237" s="30">
        <v>5000</v>
      </c>
      <c r="T237" s="123">
        <f t="shared" si="23"/>
        <v>1</v>
      </c>
    </row>
    <row r="238" spans="1:20" ht="15">
      <c r="A238" s="137"/>
      <c r="B238" s="138" t="s">
        <v>237</v>
      </c>
      <c r="C238" s="138"/>
      <c r="D238" s="139"/>
      <c r="E238" s="137"/>
      <c r="F238" s="174">
        <v>5000</v>
      </c>
      <c r="G238" s="168" t="s">
        <v>89</v>
      </c>
      <c r="H238" s="119"/>
      <c r="I238" s="118">
        <f t="shared" si="18"/>
        <v>64370.56208109363</v>
      </c>
      <c r="J238" s="208">
        <f>J239</f>
        <v>485000</v>
      </c>
      <c r="K238" s="209"/>
      <c r="L238" s="121" t="e">
        <f>J238/#REF!</f>
        <v>#REF!</v>
      </c>
      <c r="M238" s="210"/>
      <c r="N238" s="208"/>
      <c r="O238" s="118">
        <f t="shared" si="19"/>
        <v>39816.842524387816</v>
      </c>
      <c r="P238" s="208">
        <f>P239</f>
        <v>300000</v>
      </c>
      <c r="Q238" s="118">
        <f t="shared" si="22"/>
        <v>0.6185567010309279</v>
      </c>
      <c r="R238" s="118">
        <f t="shared" si="20"/>
        <v>39816.842524387816</v>
      </c>
      <c r="S238" s="208">
        <f>S239</f>
        <v>300000</v>
      </c>
      <c r="T238" s="123">
        <f t="shared" si="23"/>
        <v>1</v>
      </c>
    </row>
    <row r="239" spans="1:20" ht="15">
      <c r="A239" s="129"/>
      <c r="B239" s="130"/>
      <c r="C239" s="130" t="s">
        <v>238</v>
      </c>
      <c r="D239" s="131"/>
      <c r="E239" s="129"/>
      <c r="F239" s="203">
        <f>F242</f>
        <v>1030000</v>
      </c>
      <c r="G239" s="204" t="e">
        <f>#REF!/F239</f>
        <v>#REF!</v>
      </c>
      <c r="H239" s="119"/>
      <c r="I239" s="118">
        <f t="shared" si="18"/>
        <v>64370.56208109363</v>
      </c>
      <c r="J239" s="211">
        <f>J242+J244+J246+J248+J250</f>
        <v>485000</v>
      </c>
      <c r="K239" s="212"/>
      <c r="L239" s="121" t="e">
        <f>J239/#REF!</f>
        <v>#REF!</v>
      </c>
      <c r="M239" s="213"/>
      <c r="N239" s="211"/>
      <c r="O239" s="118">
        <f t="shared" si="19"/>
        <v>39816.842524387816</v>
      </c>
      <c r="P239" s="211">
        <f>P242+P244+P246+P248+P250</f>
        <v>300000</v>
      </c>
      <c r="Q239" s="118">
        <f t="shared" si="22"/>
        <v>0.6185567010309279</v>
      </c>
      <c r="R239" s="118">
        <f t="shared" si="20"/>
        <v>39816.842524387816</v>
      </c>
      <c r="S239" s="211">
        <f>S242+S244+S246+S248+S250</f>
        <v>300000</v>
      </c>
      <c r="T239" s="123">
        <f t="shared" si="23"/>
        <v>1</v>
      </c>
    </row>
    <row r="240" spans="1:20" ht="15">
      <c r="A240" s="149"/>
      <c r="B240" s="149"/>
      <c r="C240" s="148"/>
      <c r="D240" s="179" t="s">
        <v>239</v>
      </c>
      <c r="E240" s="180"/>
      <c r="F240" s="205">
        <f>F243+F245+F247+F241+F249+F251</f>
        <v>380000</v>
      </c>
      <c r="G240" s="206" t="e">
        <f>#REF!/F240</f>
        <v>#REF!</v>
      </c>
      <c r="H240" s="119"/>
      <c r="I240" s="118">
        <v>0</v>
      </c>
      <c r="J240" s="181">
        <v>0</v>
      </c>
      <c r="K240" s="182">
        <v>5000</v>
      </c>
      <c r="L240" s="121" t="e">
        <f>J240/#REF!</f>
        <v>#REF!</v>
      </c>
      <c r="M240" s="257"/>
      <c r="N240" s="184"/>
      <c r="O240" s="118">
        <f>P240/7.5345</f>
        <v>0</v>
      </c>
      <c r="P240" s="181">
        <f>SUM(P241:P241)</f>
        <v>0</v>
      </c>
      <c r="Q240" s="118" t="e">
        <f>P240/J240</f>
        <v>#DIV/0!</v>
      </c>
      <c r="R240" s="118">
        <f>S240/7.5345</f>
        <v>0</v>
      </c>
      <c r="S240" s="181">
        <f>SUM(S241:S241)</f>
        <v>0</v>
      </c>
      <c r="T240" s="123" t="e">
        <f>S240/P240</f>
        <v>#DIV/0!</v>
      </c>
    </row>
    <row r="241" spans="1:20" ht="15">
      <c r="A241" s="129"/>
      <c r="B241" s="130"/>
      <c r="C241" s="130"/>
      <c r="D241" s="131"/>
      <c r="E241" s="129"/>
      <c r="F241" s="203"/>
      <c r="G241" s="204"/>
      <c r="H241" s="119"/>
      <c r="I241" s="118"/>
      <c r="J241" s="211"/>
      <c r="K241" s="212"/>
      <c r="L241" s="121"/>
      <c r="M241" s="213"/>
      <c r="N241" s="211"/>
      <c r="O241" s="118"/>
      <c r="P241" s="211"/>
      <c r="Q241" s="118"/>
      <c r="R241" s="118"/>
      <c r="S241" s="211"/>
      <c r="T241" s="123"/>
    </row>
    <row r="242" spans="1:20" ht="15">
      <c r="A242" s="149"/>
      <c r="B242" s="149"/>
      <c r="C242" s="148"/>
      <c r="D242" s="179" t="s">
        <v>240</v>
      </c>
      <c r="E242" s="180"/>
      <c r="F242" s="205">
        <f>F245+F247+F249+F243+F251+F253</f>
        <v>1030000</v>
      </c>
      <c r="G242" s="206" t="e">
        <f>#REF!/F242</f>
        <v>#REF!</v>
      </c>
      <c r="H242" s="119"/>
      <c r="I242" s="118">
        <f t="shared" si="18"/>
        <v>663.6140420731302</v>
      </c>
      <c r="J242" s="181">
        <v>5000</v>
      </c>
      <c r="K242" s="182">
        <v>700</v>
      </c>
      <c r="L242" s="121" t="e">
        <f>J242/#REF!</f>
        <v>#REF!</v>
      </c>
      <c r="M242" s="257"/>
      <c r="N242" s="184"/>
      <c r="O242" s="118">
        <f t="shared" si="19"/>
        <v>663.6140420731302</v>
      </c>
      <c r="P242" s="181">
        <f>SUM(P243:P243)</f>
        <v>5000</v>
      </c>
      <c r="Q242" s="118">
        <f t="shared" si="22"/>
        <v>1</v>
      </c>
      <c r="R242" s="118">
        <f t="shared" si="20"/>
        <v>663.6140420731302</v>
      </c>
      <c r="S242" s="181">
        <f>SUM(S243:S243)</f>
        <v>5000</v>
      </c>
      <c r="T242" s="123">
        <f t="shared" si="23"/>
        <v>1</v>
      </c>
    </row>
    <row r="243" spans="1:20" ht="15">
      <c r="A243" s="92" t="s">
        <v>223</v>
      </c>
      <c r="B243" s="92"/>
      <c r="D243" s="155" t="s">
        <v>122</v>
      </c>
      <c r="E243" s="156" t="s">
        <v>110</v>
      </c>
      <c r="F243" s="207">
        <f>SUM(F244)</f>
        <v>10000</v>
      </c>
      <c r="G243" s="170" t="e">
        <f>#REF!/F243</f>
        <v>#REF!</v>
      </c>
      <c r="H243" s="119"/>
      <c r="I243" s="118">
        <f t="shared" si="18"/>
        <v>663.6140420731302</v>
      </c>
      <c r="J243" s="30">
        <v>5000</v>
      </c>
      <c r="K243" s="127">
        <v>700</v>
      </c>
      <c r="L243" s="121" t="e">
        <f>J243/#REF!</f>
        <v>#REF!</v>
      </c>
      <c r="M243" s="157">
        <v>38</v>
      </c>
      <c r="N243" t="s">
        <v>111</v>
      </c>
      <c r="O243" s="118">
        <f t="shared" si="19"/>
        <v>663.6140420731302</v>
      </c>
      <c r="P243" s="30">
        <v>5000</v>
      </c>
      <c r="Q243" s="118">
        <f t="shared" si="22"/>
        <v>1</v>
      </c>
      <c r="R243" s="118">
        <f t="shared" si="20"/>
        <v>663.6140420731302</v>
      </c>
      <c r="S243" s="30">
        <v>5000</v>
      </c>
      <c r="T243" s="123">
        <f t="shared" si="23"/>
        <v>1</v>
      </c>
    </row>
    <row r="244" spans="1:20" ht="15">
      <c r="A244" s="147"/>
      <c r="B244" s="148"/>
      <c r="C244" s="148"/>
      <c r="D244" s="149" t="s">
        <v>241</v>
      </c>
      <c r="E244" s="147"/>
      <c r="F244" s="174">
        <v>10000</v>
      </c>
      <c r="G244" s="166" t="e">
        <f>#REF!/F244</f>
        <v>#REF!</v>
      </c>
      <c r="H244" s="119"/>
      <c r="I244" s="118">
        <f t="shared" si="18"/>
        <v>13272.280841462605</v>
      </c>
      <c r="J244" s="181">
        <v>100000</v>
      </c>
      <c r="K244" s="182">
        <v>13300</v>
      </c>
      <c r="L244" s="121" t="e">
        <f>J244/#REF!</f>
        <v>#REF!</v>
      </c>
      <c r="M244" s="183"/>
      <c r="N244" s="184"/>
      <c r="O244" s="118">
        <f t="shared" si="19"/>
        <v>15926.737009755125</v>
      </c>
      <c r="P244" s="181">
        <f>SUM(P245)</f>
        <v>120000</v>
      </c>
      <c r="Q244" s="118">
        <f t="shared" si="22"/>
        <v>1.2</v>
      </c>
      <c r="R244" s="118">
        <f t="shared" si="20"/>
        <v>15926.737009755125</v>
      </c>
      <c r="S244" s="181">
        <f>SUM(S245)</f>
        <v>120000</v>
      </c>
      <c r="T244" s="123">
        <f t="shared" si="23"/>
        <v>1</v>
      </c>
    </row>
    <row r="245" spans="1:20" ht="15">
      <c r="A245" s="92" t="s">
        <v>223</v>
      </c>
      <c r="B245" s="92"/>
      <c r="D245" s="155" t="s">
        <v>227</v>
      </c>
      <c r="E245" s="156" t="s">
        <v>228</v>
      </c>
      <c r="F245" s="207">
        <f>SUM(F246)</f>
        <v>100000</v>
      </c>
      <c r="G245" s="185" t="s">
        <v>89</v>
      </c>
      <c r="H245" s="119"/>
      <c r="I245" s="118">
        <f t="shared" si="18"/>
        <v>13272.280841462605</v>
      </c>
      <c r="J245" s="30">
        <v>100000</v>
      </c>
      <c r="K245" s="127">
        <v>13300</v>
      </c>
      <c r="L245" s="121" t="e">
        <f>J245/#REF!</f>
        <v>#REF!</v>
      </c>
      <c r="M245" s="157">
        <v>37</v>
      </c>
      <c r="N245" t="s">
        <v>229</v>
      </c>
      <c r="O245" s="118">
        <f t="shared" si="19"/>
        <v>15926.737009755125</v>
      </c>
      <c r="P245" s="30">
        <v>120000</v>
      </c>
      <c r="Q245" s="118">
        <f t="shared" si="22"/>
        <v>1.2</v>
      </c>
      <c r="R245" s="118">
        <f t="shared" si="20"/>
        <v>15926.737009755125</v>
      </c>
      <c r="S245" s="30">
        <v>120000</v>
      </c>
      <c r="T245" s="123">
        <f t="shared" si="23"/>
        <v>1</v>
      </c>
    </row>
    <row r="246" spans="1:20" ht="15">
      <c r="A246" s="149"/>
      <c r="B246" s="149"/>
      <c r="C246" s="148"/>
      <c r="D246" s="179" t="s">
        <v>242</v>
      </c>
      <c r="E246" s="180"/>
      <c r="F246" s="174">
        <v>100000</v>
      </c>
      <c r="G246" s="168" t="s">
        <v>89</v>
      </c>
      <c r="H246" s="119"/>
      <c r="I246" s="118">
        <f t="shared" si="18"/>
        <v>26544.56168292521</v>
      </c>
      <c r="J246" s="181">
        <v>200000</v>
      </c>
      <c r="K246" s="182">
        <v>26500</v>
      </c>
      <c r="L246" s="121" t="e">
        <f>J246/#REF!</f>
        <v>#REF!</v>
      </c>
      <c r="M246" s="183"/>
      <c r="N246" s="184"/>
      <c r="O246" s="118">
        <f t="shared" si="19"/>
        <v>14599.508925608865</v>
      </c>
      <c r="P246" s="181">
        <f>SUM(P247)</f>
        <v>110000</v>
      </c>
      <c r="Q246" s="118">
        <f t="shared" si="22"/>
        <v>0.55</v>
      </c>
      <c r="R246" s="118">
        <f t="shared" si="20"/>
        <v>14599.508925608865</v>
      </c>
      <c r="S246" s="181">
        <f>SUM(S247)</f>
        <v>110000</v>
      </c>
      <c r="T246" s="123">
        <f t="shared" si="23"/>
        <v>1</v>
      </c>
    </row>
    <row r="247" spans="1:20" ht="15">
      <c r="A247" s="92" t="s">
        <v>223</v>
      </c>
      <c r="B247" s="92"/>
      <c r="D247" s="155" t="s">
        <v>227</v>
      </c>
      <c r="E247" s="156" t="s">
        <v>228</v>
      </c>
      <c r="F247" s="207">
        <f>SUM(F248)</f>
        <v>100000</v>
      </c>
      <c r="G247" s="170" t="e">
        <f>#REF!/F247</f>
        <v>#REF!</v>
      </c>
      <c r="H247" s="119"/>
      <c r="I247" s="118">
        <f t="shared" si="18"/>
        <v>26544.56168292521</v>
      </c>
      <c r="J247" s="30">
        <v>200000</v>
      </c>
      <c r="K247" s="127">
        <v>26500</v>
      </c>
      <c r="L247" s="121" t="e">
        <f>J247/#REF!</f>
        <v>#REF!</v>
      </c>
      <c r="M247" s="157">
        <v>37</v>
      </c>
      <c r="N247" t="s">
        <v>229</v>
      </c>
      <c r="O247" s="118">
        <f t="shared" si="19"/>
        <v>14599.508925608865</v>
      </c>
      <c r="P247" s="30">
        <v>110000</v>
      </c>
      <c r="Q247" s="118">
        <f t="shared" si="22"/>
        <v>0.55</v>
      </c>
      <c r="R247" s="118">
        <f t="shared" si="20"/>
        <v>14599.508925608865</v>
      </c>
      <c r="S247" s="30">
        <v>110000</v>
      </c>
      <c r="T247" s="123">
        <f t="shared" si="23"/>
        <v>1</v>
      </c>
    </row>
    <row r="248" spans="1:20" ht="15">
      <c r="A248" s="149"/>
      <c r="B248" s="149"/>
      <c r="C248" s="148"/>
      <c r="D248" s="179" t="s">
        <v>243</v>
      </c>
      <c r="E248" s="180"/>
      <c r="F248" s="174">
        <v>100000</v>
      </c>
      <c r="G248" s="166" t="e">
        <f>#REF!/F248</f>
        <v>#REF!</v>
      </c>
      <c r="H248" s="119"/>
      <c r="I248" s="118">
        <f t="shared" si="18"/>
        <v>19908.421262193908</v>
      </c>
      <c r="J248" s="181">
        <v>150000</v>
      </c>
      <c r="K248" s="182">
        <v>20000</v>
      </c>
      <c r="L248" s="121" t="e">
        <f>J248/#REF!</f>
        <v>#REF!</v>
      </c>
      <c r="M248" s="183"/>
      <c r="N248" s="184"/>
      <c r="O248" s="118">
        <f t="shared" si="19"/>
        <v>4645.298294511912</v>
      </c>
      <c r="P248" s="181">
        <f>SUM(P249)</f>
        <v>35000</v>
      </c>
      <c r="Q248" s="118">
        <f t="shared" si="22"/>
        <v>0.23333333333333334</v>
      </c>
      <c r="R248" s="118">
        <f t="shared" si="20"/>
        <v>4645.298294511912</v>
      </c>
      <c r="S248" s="181">
        <f>SUM(S249)</f>
        <v>35000</v>
      </c>
      <c r="T248" s="123">
        <f t="shared" si="23"/>
        <v>1</v>
      </c>
    </row>
    <row r="249" spans="1:20" ht="15">
      <c r="A249" s="92" t="s">
        <v>223</v>
      </c>
      <c r="B249" s="92"/>
      <c r="D249" s="155">
        <v>351</v>
      </c>
      <c r="E249" s="156" t="s">
        <v>244</v>
      </c>
      <c r="F249" s="207">
        <f>SUM(F250)</f>
        <v>150000</v>
      </c>
      <c r="G249" s="170" t="e">
        <f>#REF!/F249</f>
        <v>#REF!</v>
      </c>
      <c r="H249" s="119"/>
      <c r="I249" s="118">
        <f t="shared" si="18"/>
        <v>19908.421262193908</v>
      </c>
      <c r="J249" s="30">
        <v>150000</v>
      </c>
      <c r="K249" s="127">
        <v>20000</v>
      </c>
      <c r="L249" s="121" t="e">
        <f>J249/#REF!</f>
        <v>#REF!</v>
      </c>
      <c r="M249" s="157">
        <v>35</v>
      </c>
      <c r="N249" t="s">
        <v>144</v>
      </c>
      <c r="O249" s="118">
        <f t="shared" si="19"/>
        <v>4645.298294511912</v>
      </c>
      <c r="P249" s="30">
        <v>35000</v>
      </c>
      <c r="Q249" s="118">
        <f t="shared" si="22"/>
        <v>0.23333333333333334</v>
      </c>
      <c r="R249" s="118">
        <f t="shared" si="20"/>
        <v>4645.298294511912</v>
      </c>
      <c r="S249" s="30">
        <v>35000</v>
      </c>
      <c r="T249" s="123">
        <f t="shared" si="23"/>
        <v>1</v>
      </c>
    </row>
    <row r="250" spans="1:20" ht="15">
      <c r="A250" s="149"/>
      <c r="B250" s="149"/>
      <c r="C250" s="148"/>
      <c r="D250" s="179" t="s">
        <v>245</v>
      </c>
      <c r="E250" s="180"/>
      <c r="F250" s="174">
        <v>150000</v>
      </c>
      <c r="G250" s="166" t="e">
        <f>#REF!/F250</f>
        <v>#REF!</v>
      </c>
      <c r="H250" s="119"/>
      <c r="I250" s="118">
        <f t="shared" si="18"/>
        <v>3981.684252438781</v>
      </c>
      <c r="J250" s="181">
        <v>30000</v>
      </c>
      <c r="K250" s="182">
        <v>4000</v>
      </c>
      <c r="L250" s="121" t="e">
        <f>J250/#REF!</f>
        <v>#REF!</v>
      </c>
      <c r="M250" s="183"/>
      <c r="N250" s="184"/>
      <c r="O250" s="118">
        <f t="shared" si="19"/>
        <v>3981.684252438781</v>
      </c>
      <c r="P250" s="181">
        <f>SUM(P251)</f>
        <v>30000</v>
      </c>
      <c r="Q250" s="118">
        <f t="shared" si="22"/>
        <v>1</v>
      </c>
      <c r="R250" s="118">
        <f t="shared" si="20"/>
        <v>3981.684252438781</v>
      </c>
      <c r="S250" s="181">
        <f>SUM(S251)</f>
        <v>30000</v>
      </c>
      <c r="T250" s="123">
        <f t="shared" si="23"/>
        <v>1</v>
      </c>
    </row>
    <row r="251" spans="1:20" ht="15">
      <c r="A251" s="92" t="s">
        <v>223</v>
      </c>
      <c r="B251" s="92"/>
      <c r="D251" s="155" t="s">
        <v>122</v>
      </c>
      <c r="E251" s="156" t="s">
        <v>110</v>
      </c>
      <c r="F251" s="207">
        <f>SUM(F252)</f>
        <v>20000</v>
      </c>
      <c r="G251" s="170" t="e">
        <f>#REF!/F251</f>
        <v>#REF!</v>
      </c>
      <c r="H251" s="119"/>
      <c r="I251" s="118">
        <f t="shared" si="18"/>
        <v>3981.684252438781</v>
      </c>
      <c r="J251" s="30">
        <v>30000</v>
      </c>
      <c r="K251" s="127">
        <v>4000</v>
      </c>
      <c r="L251" s="121" t="e">
        <f>J251/#REF!</f>
        <v>#REF!</v>
      </c>
      <c r="M251" s="157">
        <v>38</v>
      </c>
      <c r="N251" t="s">
        <v>111</v>
      </c>
      <c r="O251" s="118">
        <f t="shared" si="19"/>
        <v>3981.684252438781</v>
      </c>
      <c r="P251" s="30">
        <v>30000</v>
      </c>
      <c r="Q251" s="118">
        <f t="shared" si="22"/>
        <v>1</v>
      </c>
      <c r="R251" s="118">
        <f t="shared" si="20"/>
        <v>3981.684252438781</v>
      </c>
      <c r="S251" s="30">
        <v>30000</v>
      </c>
      <c r="T251" s="123">
        <f t="shared" si="23"/>
        <v>1</v>
      </c>
    </row>
    <row r="252" spans="1:20" ht="15">
      <c r="A252" s="263"/>
      <c r="B252" s="264"/>
      <c r="C252" s="264"/>
      <c r="D252" s="265"/>
      <c r="E252" s="266" t="s">
        <v>246</v>
      </c>
      <c r="F252" s="174">
        <v>20000</v>
      </c>
      <c r="G252" s="166" t="e">
        <f>#REF!/F252</f>
        <v>#REF!</v>
      </c>
      <c r="H252" s="119"/>
      <c r="I252" s="118">
        <f t="shared" si="18"/>
        <v>1978228.897737076</v>
      </c>
      <c r="J252" s="267">
        <f>J14+J10</f>
        <v>14904965.63</v>
      </c>
      <c r="K252" s="212"/>
      <c r="L252" s="121" t="e">
        <f>J252/#REF!</f>
        <v>#REF!</v>
      </c>
      <c r="M252" s="268"/>
      <c r="N252" s="267"/>
      <c r="O252" s="118">
        <f t="shared" si="19"/>
        <v>1476644.7674032783</v>
      </c>
      <c r="P252" s="267">
        <f>P14+P10</f>
        <v>11125780</v>
      </c>
      <c r="Q252" s="118">
        <f t="shared" si="22"/>
        <v>0.7464478802692818</v>
      </c>
      <c r="R252" s="118">
        <f t="shared" si="20"/>
        <v>1456712.4560355695</v>
      </c>
      <c r="S252" s="267">
        <f>S14+S10</f>
        <v>10975600</v>
      </c>
      <c r="T252" s="123">
        <f t="shared" si="23"/>
        <v>0.986501620560536</v>
      </c>
    </row>
    <row r="253" spans="6:24" ht="15">
      <c r="F253" s="207">
        <f>SUM(F254)</f>
        <v>650000</v>
      </c>
      <c r="G253" s="185" t="s">
        <v>89</v>
      </c>
      <c r="J253" s="102"/>
      <c r="K253" s="102"/>
      <c r="L253" s="269"/>
      <c r="M253" s="270"/>
      <c r="N253" s="271"/>
      <c r="Q253" s="30" t="s">
        <v>247</v>
      </c>
      <c r="S253" s="96"/>
      <c r="T253"/>
      <c r="V253" s="90"/>
      <c r="X253"/>
    </row>
    <row r="254" spans="6:24" ht="15">
      <c r="F254" s="174">
        <v>650000</v>
      </c>
      <c r="G254" s="168" t="s">
        <v>89</v>
      </c>
      <c r="J254" s="102"/>
      <c r="K254" s="102"/>
      <c r="L254" s="269"/>
      <c r="M254" s="270"/>
      <c r="N254" s="271"/>
      <c r="S254" s="96"/>
      <c r="T254"/>
      <c r="V254" s="90"/>
      <c r="X254"/>
    </row>
    <row r="255" spans="5:24" ht="15">
      <c r="E255" s="30"/>
      <c r="F255" s="272" t="e">
        <f>F239+F221+F194+F170+F159+F85+F61+F15+F9+F96</f>
        <v>#REF!</v>
      </c>
      <c r="G255" s="273" t="e">
        <f>#REF!/F255</f>
        <v>#REF!</v>
      </c>
      <c r="J255" s="102"/>
      <c r="K255" s="102"/>
      <c r="L255" s="269"/>
      <c r="M255" s="270"/>
      <c r="N255" s="271"/>
      <c r="S255" s="96"/>
      <c r="T255"/>
      <c r="V255" s="90"/>
      <c r="X255"/>
    </row>
    <row r="256" spans="10:24" ht="15">
      <c r="J256" s="102"/>
      <c r="K256" s="102"/>
      <c r="L256" s="269"/>
      <c r="M256" s="270"/>
      <c r="N256" s="271"/>
      <c r="S256" s="96"/>
      <c r="T256"/>
      <c r="V256" s="90"/>
      <c r="X256"/>
    </row>
    <row r="257" spans="10:24" ht="15">
      <c r="J257" s="102"/>
      <c r="K257" s="102"/>
      <c r="L257" s="269"/>
      <c r="M257" s="270"/>
      <c r="N257" s="271"/>
      <c r="S257" s="96"/>
      <c r="T257"/>
      <c r="V257" s="90"/>
      <c r="X257"/>
    </row>
    <row r="258" spans="1:23" s="274" customFormat="1" ht="15">
      <c r="A258"/>
      <c r="B258" s="91"/>
      <c r="C258" s="91"/>
      <c r="D258" s="92"/>
      <c r="E258"/>
      <c r="F258" s="93"/>
      <c r="G258" s="94"/>
      <c r="H258" s="95"/>
      <c r="I258" s="30"/>
      <c r="J258" s="102"/>
      <c r="K258" s="102"/>
      <c r="L258" s="269"/>
      <c r="M258" s="270"/>
      <c r="N258" s="271"/>
      <c r="O258"/>
      <c r="P258" s="30"/>
      <c r="Q258" s="30"/>
      <c r="R258" s="30"/>
      <c r="S258" s="96"/>
      <c r="T258"/>
      <c r="U258"/>
      <c r="V258" s="90"/>
      <c r="W258" s="9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MOBES KVALITETA</cp:lastModifiedBy>
  <cp:lastPrinted>2015-08-30T17:06:02Z</cp:lastPrinted>
  <dcterms:created xsi:type="dcterms:W3CDTF">2012-11-18T14:54:26Z</dcterms:created>
  <dcterms:modified xsi:type="dcterms:W3CDTF">2023-11-15T12:03:37Z</dcterms:modified>
  <cp:category/>
  <cp:version/>
  <cp:contentType/>
  <cp:contentStatus/>
</cp:coreProperties>
</file>